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8795" windowHeight="12780" firstSheet="2" activeTab="2"/>
  </bookViews>
  <sheets>
    <sheet name="rozpočet 2018 př" sheetId="7" state="hidden" r:id="rId1"/>
    <sheet name="rozpočet 2018 vý" sheetId="8" state="hidden" r:id="rId2"/>
    <sheet name="návrh rozpočtu 2022 příjmy" sheetId="13" r:id="rId3"/>
    <sheet name="návrh rozpočtu 2022 výdaje" sheetId="14" r:id="rId4"/>
  </sheets>
  <calcPr calcId="124519"/>
</workbook>
</file>

<file path=xl/calcChain.xml><?xml version="1.0" encoding="utf-8"?>
<calcChain xmlns="http://schemas.openxmlformats.org/spreadsheetml/2006/main">
  <c r="J77" i="8"/>
  <c r="J116"/>
  <c r="J115"/>
  <c r="J138"/>
  <c r="J41" i="7"/>
  <c r="I151" i="8"/>
  <c r="I153" s="1"/>
  <c r="I152"/>
  <c r="S116"/>
  <c r="S115" l="1"/>
  <c r="S114"/>
  <c r="I156"/>
  <c r="I148"/>
  <c r="J145"/>
  <c r="I145"/>
  <c r="I117"/>
  <c r="I111"/>
  <c r="I101"/>
  <c r="J99"/>
  <c r="H101"/>
  <c r="I91"/>
  <c r="I87"/>
  <c r="J84"/>
  <c r="I84"/>
  <c r="I79"/>
  <c r="I67"/>
  <c r="I59"/>
  <c r="I51"/>
  <c r="I44"/>
  <c r="I36"/>
  <c r="I31"/>
  <c r="I25"/>
  <c r="I20"/>
  <c r="I15"/>
  <c r="I10"/>
  <c r="J144"/>
  <c r="J143"/>
  <c r="J139"/>
  <c r="J137"/>
  <c r="J133"/>
  <c r="J126"/>
  <c r="J125"/>
  <c r="J124"/>
  <c r="J123"/>
  <c r="J122"/>
  <c r="J121"/>
  <c r="J117"/>
  <c r="J111"/>
  <c r="J101"/>
  <c r="J90"/>
  <c r="J91" s="1"/>
  <c r="J87"/>
  <c r="J66"/>
  <c r="J58"/>
  <c r="J50"/>
  <c r="J49"/>
  <c r="J48"/>
  <c r="J51" s="1"/>
  <c r="J35"/>
  <c r="J36" s="1"/>
  <c r="J25"/>
  <c r="J20"/>
  <c r="J15"/>
  <c r="J10"/>
  <c r="I57" i="7"/>
  <c r="H57"/>
  <c r="J49"/>
  <c r="I49"/>
  <c r="I43"/>
  <c r="J53"/>
  <c r="J48"/>
  <c r="J47"/>
  <c r="J46"/>
  <c r="J17"/>
  <c r="K17"/>
  <c r="L17" s="1"/>
  <c r="M17" s="1"/>
  <c r="J15"/>
  <c r="K15"/>
  <c r="L15" s="1"/>
  <c r="M15" s="1"/>
  <c r="J14"/>
  <c r="K14"/>
  <c r="L14" s="1"/>
  <c r="M14" s="1"/>
  <c r="J33"/>
  <c r="J34" s="1"/>
  <c r="J28"/>
  <c r="J22"/>
  <c r="J23" s="1"/>
  <c r="J18"/>
  <c r="J16"/>
  <c r="J13"/>
  <c r="J11"/>
  <c r="J10"/>
  <c r="J9"/>
  <c r="J8"/>
  <c r="J7"/>
  <c r="I54"/>
  <c r="I42"/>
  <c r="I39"/>
  <c r="I34"/>
  <c r="I29"/>
  <c r="I23"/>
  <c r="I24" s="1"/>
  <c r="J24" s="1"/>
  <c r="I19"/>
  <c r="J54"/>
  <c r="J42"/>
  <c r="J43" s="1"/>
  <c r="J39"/>
  <c r="J29"/>
  <c r="M145" i="8"/>
  <c r="L145"/>
  <c r="K145"/>
  <c r="M116"/>
  <c r="M117" s="1"/>
  <c r="L116"/>
  <c r="K116"/>
  <c r="K117" s="1"/>
  <c r="L117"/>
  <c r="M111"/>
  <c r="L111"/>
  <c r="K111"/>
  <c r="M101"/>
  <c r="L101"/>
  <c r="K101"/>
  <c r="M91"/>
  <c r="L91"/>
  <c r="K91"/>
  <c r="M87"/>
  <c r="L87"/>
  <c r="K87"/>
  <c r="M84"/>
  <c r="L84"/>
  <c r="K84"/>
  <c r="M79"/>
  <c r="L79"/>
  <c r="K79"/>
  <c r="M67"/>
  <c r="L67"/>
  <c r="K67"/>
  <c r="M59"/>
  <c r="L59"/>
  <c r="K59"/>
  <c r="M51"/>
  <c r="L51"/>
  <c r="K51"/>
  <c r="M44"/>
  <c r="L44"/>
  <c r="K44"/>
  <c r="M36"/>
  <c r="L36"/>
  <c r="K36"/>
  <c r="M31"/>
  <c r="L31"/>
  <c r="K31"/>
  <c r="M25"/>
  <c r="L25"/>
  <c r="K25"/>
  <c r="M20"/>
  <c r="L20"/>
  <c r="K20"/>
  <c r="M15"/>
  <c r="L15"/>
  <c r="K15"/>
  <c r="M10"/>
  <c r="M16" s="1"/>
  <c r="L10"/>
  <c r="K10"/>
  <c r="K16" s="1"/>
  <c r="M23" i="7"/>
  <c r="M24" s="1"/>
  <c r="L23"/>
  <c r="L24" s="1"/>
  <c r="K23"/>
  <c r="K24" s="1"/>
  <c r="M34"/>
  <c r="L34"/>
  <c r="K34"/>
  <c r="M54"/>
  <c r="L54"/>
  <c r="K54"/>
  <c r="M49"/>
  <c r="L49"/>
  <c r="K49"/>
  <c r="M42"/>
  <c r="L42"/>
  <c r="K42"/>
  <c r="M39"/>
  <c r="L39"/>
  <c r="K39"/>
  <c r="M29"/>
  <c r="L29"/>
  <c r="K29"/>
  <c r="K18"/>
  <c r="L18" s="1"/>
  <c r="M18" s="1"/>
  <c r="K16"/>
  <c r="L16" s="1"/>
  <c r="M16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F19"/>
  <c r="F23"/>
  <c r="F24" s="1"/>
  <c r="F29"/>
  <c r="F34"/>
  <c r="F39"/>
  <c r="F42"/>
  <c r="F49"/>
  <c r="F54"/>
  <c r="G19"/>
  <c r="G23"/>
  <c r="G24" s="1"/>
  <c r="G29"/>
  <c r="G34"/>
  <c r="G39"/>
  <c r="G42"/>
  <c r="G49"/>
  <c r="G54"/>
  <c r="H145" i="8"/>
  <c r="H117"/>
  <c r="H111"/>
  <c r="H91"/>
  <c r="H87"/>
  <c r="H84"/>
  <c r="H79"/>
  <c r="H67"/>
  <c r="H59"/>
  <c r="H51"/>
  <c r="H44"/>
  <c r="H36"/>
  <c r="H31"/>
  <c r="H25"/>
  <c r="H20"/>
  <c r="H15"/>
  <c r="H10"/>
  <c r="G145"/>
  <c r="G117"/>
  <c r="G111"/>
  <c r="G101"/>
  <c r="G91"/>
  <c r="G87"/>
  <c r="G84"/>
  <c r="G79"/>
  <c r="G67"/>
  <c r="G59"/>
  <c r="G51"/>
  <c r="G44"/>
  <c r="G36"/>
  <c r="G31"/>
  <c r="G25"/>
  <c r="G20"/>
  <c r="G15"/>
  <c r="G10"/>
  <c r="H54" i="7"/>
  <c r="H49"/>
  <c r="H42"/>
  <c r="H39"/>
  <c r="H34"/>
  <c r="H29"/>
  <c r="H23"/>
  <c r="H24" s="1"/>
  <c r="F44" i="8"/>
  <c r="E44"/>
  <c r="D44"/>
  <c r="F25"/>
  <c r="E54" i="7"/>
  <c r="D54"/>
  <c r="E49"/>
  <c r="D49"/>
  <c r="E42"/>
  <c r="D42"/>
  <c r="E39"/>
  <c r="E43" s="1"/>
  <c r="D39"/>
  <c r="D43" s="1"/>
  <c r="E34"/>
  <c r="D34"/>
  <c r="E29"/>
  <c r="D29"/>
  <c r="E19"/>
  <c r="D19"/>
  <c r="E145" i="8"/>
  <c r="D145"/>
  <c r="F117"/>
  <c r="E117"/>
  <c r="D117"/>
  <c r="F111"/>
  <c r="E111"/>
  <c r="D111"/>
  <c r="F101"/>
  <c r="E101"/>
  <c r="D101"/>
  <c r="E91"/>
  <c r="D91"/>
  <c r="F91"/>
  <c r="F87"/>
  <c r="E87"/>
  <c r="D87"/>
  <c r="F84"/>
  <c r="E84"/>
  <c r="D84"/>
  <c r="F79"/>
  <c r="E79"/>
  <c r="D79"/>
  <c r="F67"/>
  <c r="E67"/>
  <c r="D67"/>
  <c r="F59"/>
  <c r="E59"/>
  <c r="D59"/>
  <c r="F51"/>
  <c r="E51"/>
  <c r="D51"/>
  <c r="F36"/>
  <c r="E36"/>
  <c r="D36"/>
  <c r="F31"/>
  <c r="E31"/>
  <c r="D31"/>
  <c r="E25"/>
  <c r="D25"/>
  <c r="F20"/>
  <c r="E20"/>
  <c r="D20"/>
  <c r="F15"/>
  <c r="E15"/>
  <c r="D15"/>
  <c r="F10"/>
  <c r="E10"/>
  <c r="D10"/>
  <c r="S117" l="1"/>
  <c r="T118" s="1"/>
  <c r="J57" i="7"/>
  <c r="J151" i="8" s="1"/>
  <c r="J59"/>
  <c r="J67"/>
  <c r="M80"/>
  <c r="J92"/>
  <c r="I80"/>
  <c r="J79"/>
  <c r="J148" s="1"/>
  <c r="J152" s="1"/>
  <c r="I92"/>
  <c r="J31"/>
  <c r="J44"/>
  <c r="K80"/>
  <c r="K92"/>
  <c r="M92"/>
  <c r="L92"/>
  <c r="L148"/>
  <c r="L152" s="1"/>
  <c r="J16"/>
  <c r="E148"/>
  <c r="F16"/>
  <c r="G80"/>
  <c r="G92"/>
  <c r="L16"/>
  <c r="L80"/>
  <c r="K148"/>
  <c r="K152" s="1"/>
  <c r="M148"/>
  <c r="M152" s="1"/>
  <c r="I16"/>
  <c r="J19" i="7"/>
  <c r="L35"/>
  <c r="F43"/>
  <c r="F35"/>
  <c r="M35"/>
  <c r="M19"/>
  <c r="M57" s="1"/>
  <c r="M151" i="8" s="1"/>
  <c r="K19" i="7"/>
  <c r="K57" s="1"/>
  <c r="K151" i="8" s="1"/>
  <c r="L19" i="7"/>
  <c r="L57" s="1"/>
  <c r="L151" i="8" s="1"/>
  <c r="L153" s="1"/>
  <c r="K35" i="7"/>
  <c r="F57"/>
  <c r="F151" i="8" s="1"/>
  <c r="H19" i="7"/>
  <c r="H151" i="8" s="1"/>
  <c r="G57" i="7"/>
  <c r="G59" s="1"/>
  <c r="G61" s="1"/>
  <c r="G43"/>
  <c r="H92" i="8"/>
  <c r="H80"/>
  <c r="H16"/>
  <c r="H43" i="7"/>
  <c r="H148" i="8"/>
  <c r="H152" s="1"/>
  <c r="G148"/>
  <c r="G152" s="1"/>
  <c r="G16"/>
  <c r="D151"/>
  <c r="E151"/>
  <c r="D148"/>
  <c r="D152" s="1"/>
  <c r="E152"/>
  <c r="E153" s="1"/>
  <c r="E80"/>
  <c r="E92"/>
  <c r="D80"/>
  <c r="F80"/>
  <c r="F145"/>
  <c r="F148" s="1"/>
  <c r="D92"/>
  <c r="F92"/>
  <c r="E35" i="7"/>
  <c r="E57"/>
  <c r="D35"/>
  <c r="D57"/>
  <c r="J153" i="8" l="1"/>
  <c r="T117"/>
  <c r="T119" s="1"/>
  <c r="J80"/>
  <c r="M153"/>
  <c r="K153"/>
  <c r="H153"/>
  <c r="G151"/>
  <c r="G153" s="1"/>
  <c r="D153"/>
  <c r="F152"/>
  <c r="F153" s="1"/>
</calcChain>
</file>

<file path=xl/sharedStrings.xml><?xml version="1.0" encoding="utf-8"?>
<sst xmlns="http://schemas.openxmlformats.org/spreadsheetml/2006/main" count="615" uniqueCount="277">
  <si>
    <t xml:space="preserve">R O Z P O Č E T   -    P Ř Í J M Y       </t>
  </si>
  <si>
    <t>Pol</t>
  </si>
  <si>
    <t>Popis</t>
  </si>
  <si>
    <t>schválený</t>
  </si>
  <si>
    <t>rozpočet</t>
  </si>
  <si>
    <t>0000</t>
  </si>
  <si>
    <t>Par</t>
  </si>
  <si>
    <t xml:space="preserve">Daň z příjmů právnických osob </t>
  </si>
  <si>
    <t xml:space="preserve">Daň z přidané hodnoty         </t>
  </si>
  <si>
    <t xml:space="preserve">Poplatek ze psů               </t>
  </si>
  <si>
    <t xml:space="preserve">Správní poplatky              </t>
  </si>
  <si>
    <t>Celkem 0000</t>
  </si>
  <si>
    <t xml:space="preserve">3319 Ostatní záležitosti kultury    </t>
  </si>
  <si>
    <t>Celkem 3319</t>
  </si>
  <si>
    <t xml:space="preserve">3631 Veřejné osvětlení              </t>
  </si>
  <si>
    <t>Přijaté nekapitálové příspěvky</t>
  </si>
  <si>
    <t>Celkem 3631</t>
  </si>
  <si>
    <t>Celkem 3639</t>
  </si>
  <si>
    <t xml:space="preserve">3722 Sběr a svoz komunálních odpadů </t>
  </si>
  <si>
    <t>Celkem 3722</t>
  </si>
  <si>
    <t>2111</t>
  </si>
  <si>
    <t xml:space="preserve">6171 Činnost místní správy          </t>
  </si>
  <si>
    <t>Celkem 6171</t>
  </si>
  <si>
    <t>Celkem 6310</t>
  </si>
  <si>
    <t>CELKEM</t>
  </si>
  <si>
    <t>2219</t>
  </si>
  <si>
    <t>Celkem 2219</t>
  </si>
  <si>
    <t>5171</t>
  </si>
  <si>
    <t xml:space="preserve">Opravy a udržování                   </t>
  </si>
  <si>
    <t>Celkem 2221</t>
  </si>
  <si>
    <t xml:space="preserve">2310 Pitná voda                     </t>
  </si>
  <si>
    <t>2310</t>
  </si>
  <si>
    <t>Celkem 2310</t>
  </si>
  <si>
    <t>6121</t>
  </si>
  <si>
    <t xml:space="preserve">Budovy, haly a stavby                 </t>
  </si>
  <si>
    <t>2321</t>
  </si>
  <si>
    <t>Celkem 2321</t>
  </si>
  <si>
    <t xml:space="preserve">Budovy, haly a stavby                </t>
  </si>
  <si>
    <t xml:space="preserve">3314 Činnosti knihovnické           </t>
  </si>
  <si>
    <t>3314</t>
  </si>
  <si>
    <t>Celkem 3314</t>
  </si>
  <si>
    <t>5021</t>
  </si>
  <si>
    <t>5169</t>
  </si>
  <si>
    <t xml:space="preserve">Ostatní osobní výdaje  </t>
  </si>
  <si>
    <t>3319</t>
  </si>
  <si>
    <t xml:space="preserve"> Nákup materiálu jinde nezařaze   </t>
  </si>
  <si>
    <t xml:space="preserve"> Pohoštění                        </t>
  </si>
  <si>
    <t>Nákup materiálu jinde nezařaze</t>
  </si>
  <si>
    <t xml:space="preserve">Opravy a udržování            </t>
  </si>
  <si>
    <t>5137</t>
  </si>
  <si>
    <t>3399</t>
  </si>
  <si>
    <t>Celkem 3399</t>
  </si>
  <si>
    <t>5194</t>
  </si>
  <si>
    <t xml:space="preserve">Věcné dary                             </t>
  </si>
  <si>
    <t>3631</t>
  </si>
  <si>
    <t xml:space="preserve">Elektrická energie            </t>
  </si>
  <si>
    <t>3722</t>
  </si>
  <si>
    <t>3745</t>
  </si>
  <si>
    <t>Celkem 3745</t>
  </si>
  <si>
    <t xml:space="preserve">Ostatní osobní výdaje          </t>
  </si>
  <si>
    <t xml:space="preserve">Nákup materiálu jinde nezařaze </t>
  </si>
  <si>
    <t xml:space="preserve">Pohonné hmoty a maziva         </t>
  </si>
  <si>
    <t>5512</t>
  </si>
  <si>
    <t>Celkem 5512</t>
  </si>
  <si>
    <t xml:space="preserve"> Studená voda                     </t>
  </si>
  <si>
    <t xml:space="preserve"> Elektrická energie               </t>
  </si>
  <si>
    <t xml:space="preserve">6112 Zastupitelstva obcí            </t>
  </si>
  <si>
    <t>6112</t>
  </si>
  <si>
    <t>Celkem 6112</t>
  </si>
  <si>
    <t>6171</t>
  </si>
  <si>
    <t xml:space="preserve"> Platy zaměstnanců v pracovním   </t>
  </si>
  <si>
    <t xml:space="preserve"> Ostatní osobní výdaje           </t>
  </si>
  <si>
    <t xml:space="preserve"> Povin.pojistné na soc.zab.a př  </t>
  </si>
  <si>
    <t xml:space="preserve"> Povinné pojistné na veřejné zd  </t>
  </si>
  <si>
    <t xml:space="preserve"> Knihy, učební pomůcky a tisk    </t>
  </si>
  <si>
    <t xml:space="preserve"> Nákup materiálu jinde nezařaze  </t>
  </si>
  <si>
    <t xml:space="preserve"> Studená voda                    </t>
  </si>
  <si>
    <t xml:space="preserve"> Elektrická energie              </t>
  </si>
  <si>
    <t xml:space="preserve"> Služby pošt                     </t>
  </si>
  <si>
    <t xml:space="preserve"> Služby telekomunikací a radiok  </t>
  </si>
  <si>
    <t xml:space="preserve"> Služby peněžních ústavů         </t>
  </si>
  <si>
    <t xml:space="preserve"> Služby zpracování dat           </t>
  </si>
  <si>
    <t xml:space="preserve"> Nákup ostatních služeb          </t>
  </si>
  <si>
    <t xml:space="preserve"> Opravy a udržování              </t>
  </si>
  <si>
    <t xml:space="preserve"> Programové vybavení             </t>
  </si>
  <si>
    <t xml:space="preserve"> Cestovné (tuzemské i zahraničn  </t>
  </si>
  <si>
    <t xml:space="preserve"> Nákup kolků                     </t>
  </si>
  <si>
    <t>výhled</t>
  </si>
  <si>
    <t>R O Z P O Č E T   -    V Ý D A J E</t>
  </si>
  <si>
    <t>CELKEM PŘÍJMY</t>
  </si>
  <si>
    <t>CELKEM VÝDAJE</t>
  </si>
  <si>
    <t>2324</t>
  </si>
  <si>
    <t>3421</t>
  </si>
  <si>
    <t>5139</t>
  </si>
  <si>
    <t>Nákup materiálu jinde nezařaz</t>
  </si>
  <si>
    <t>Celkem 3421</t>
  </si>
  <si>
    <t>Budovy, haly a stavby</t>
  </si>
  <si>
    <t>3639</t>
  </si>
  <si>
    <t>5512 Požární ochrana - dobrovolná část</t>
  </si>
  <si>
    <t>Příjmy z úroků</t>
  </si>
  <si>
    <t>5175</t>
  </si>
  <si>
    <t>Pohoštění</t>
  </si>
  <si>
    <t>Nákup ostatních služeb</t>
  </si>
  <si>
    <t>5032</t>
  </si>
  <si>
    <t>Povinné pojistné na veřejné zd.</t>
  </si>
  <si>
    <t>5156</t>
  </si>
  <si>
    <t>Pohonné hmoty a maziva</t>
  </si>
  <si>
    <t xml:space="preserve"> Pohoštění a dary                </t>
  </si>
  <si>
    <t>5362</t>
  </si>
  <si>
    <t>2131</t>
  </si>
  <si>
    <t>Příjmy z pronájmu pozemků</t>
  </si>
  <si>
    <t xml:space="preserve"> Nákup  ostatních služeb         </t>
  </si>
  <si>
    <t>3725 Vužívání a zneškodňování komunálních odpadů</t>
  </si>
  <si>
    <t>3725</t>
  </si>
  <si>
    <t>2212 Silnice</t>
  </si>
  <si>
    <t>2212</t>
  </si>
  <si>
    <t>2223 Bezpečnost silničního provozu</t>
  </si>
  <si>
    <t>2223</t>
  </si>
  <si>
    <t>6122</t>
  </si>
  <si>
    <t>Stroje, přístroje a zařízení</t>
  </si>
  <si>
    <t>5492</t>
  </si>
  <si>
    <t>Drobný hmotný dlouhodobý majet</t>
  </si>
  <si>
    <t xml:space="preserve">3639 Komunální služby a územní rozvoj </t>
  </si>
  <si>
    <t>5329</t>
  </si>
  <si>
    <t xml:space="preserve">Nákup  ostatních služeb          </t>
  </si>
  <si>
    <t xml:space="preserve"> Drobný hmotný  dlouhodobý majet  </t>
  </si>
  <si>
    <t>5167</t>
  </si>
  <si>
    <t>Služby školení a vzdělávání</t>
  </si>
  <si>
    <t>Dary obyvatelstvu</t>
  </si>
  <si>
    <t>2119</t>
  </si>
  <si>
    <t>Drobný hmotný dlouhodobý majetek</t>
  </si>
  <si>
    <t>skutečnost</t>
  </si>
  <si>
    <t>3635 Územní plánování</t>
  </si>
  <si>
    <t>5279 Záležitosti krizového řízení</t>
  </si>
  <si>
    <t>5229</t>
  </si>
  <si>
    <t>6130</t>
  </si>
  <si>
    <t>HV</t>
  </si>
  <si>
    <t>chodníky</t>
  </si>
  <si>
    <t>Neinvestiční transfery veř rozp úz úrovně</t>
  </si>
  <si>
    <t>Pozemky</t>
  </si>
  <si>
    <t>DPP</t>
  </si>
  <si>
    <t>návrh</t>
  </si>
  <si>
    <t xml:space="preserve">skutečnost </t>
  </si>
  <si>
    <t>sdo 31.10.</t>
  </si>
  <si>
    <t>Swierczyna</t>
  </si>
  <si>
    <t>Jerimalitus</t>
  </si>
  <si>
    <t>3723</t>
  </si>
  <si>
    <t>5182</t>
  </si>
  <si>
    <t>4112</t>
  </si>
  <si>
    <t>Příjmy z vlastní činnosti jinde nespecifikované</t>
  </si>
  <si>
    <t>Příjmy z poskytování služeb a výrobků</t>
  </si>
  <si>
    <t>Příjmy z pronájmu ostatních nemovitosí a jejich částí</t>
  </si>
  <si>
    <t>6310 Obecné příjmy a výdaje z finanančních operací</t>
  </si>
  <si>
    <t>Přijaté nekapitálové příspěvky a náhrady</t>
  </si>
  <si>
    <t>2219 Ostatní záležitosti pozemních  komunikací</t>
  </si>
  <si>
    <t xml:space="preserve">2321 Odvádění a čištění odpadních vod </t>
  </si>
  <si>
    <t>3399 Ostatní záležitost kultury, církví a sděl prostř.</t>
  </si>
  <si>
    <t>Využití volného času dětí a mládeže</t>
  </si>
  <si>
    <t>prolejzky a park</t>
  </si>
  <si>
    <t>Platby daní a poplatků st rozp</t>
  </si>
  <si>
    <t>3745 Péče o vzhled obcí a veřejnou  zeleň</t>
  </si>
  <si>
    <t>Odměny členů zastupitelstev obcí</t>
  </si>
  <si>
    <t>Zálohy pokladně</t>
  </si>
  <si>
    <t>3122</t>
  </si>
  <si>
    <t>Přijaté příspěvky na pořízení dlouhodobého majetku</t>
  </si>
  <si>
    <t>Odvádění a čištění odpadních vod a nakládání s kaly</t>
  </si>
  <si>
    <t>Odvádění a čištění odpadních vod</t>
  </si>
  <si>
    <t>do 31.10.2016</t>
  </si>
  <si>
    <t>Ost. neinv. transfery nezisk a pod. org.</t>
  </si>
  <si>
    <t>5038</t>
  </si>
  <si>
    <t>Povinné pojistné na úrazové pojištění</t>
  </si>
  <si>
    <t>sankce</t>
  </si>
  <si>
    <t>volby</t>
  </si>
  <si>
    <t>známky</t>
  </si>
  <si>
    <t>ekokom</t>
  </si>
  <si>
    <t>Agra</t>
  </si>
  <si>
    <t>krám</t>
  </si>
  <si>
    <t>dětský den materiál</t>
  </si>
  <si>
    <t>senioři</t>
  </si>
  <si>
    <t>výročí</t>
  </si>
  <si>
    <t>materiál na akce</t>
  </si>
  <si>
    <t>VO Tumplac, k židovně</t>
  </si>
  <si>
    <t>oprava radar</t>
  </si>
  <si>
    <t>Přemyslovci</t>
  </si>
  <si>
    <t>daně z pozemku</t>
  </si>
  <si>
    <t>konťáky</t>
  </si>
  <si>
    <t>Rumpold</t>
  </si>
  <si>
    <t>DPP ost</t>
  </si>
  <si>
    <t>nábytek židovna, pc</t>
  </si>
  <si>
    <t>navýšení 0.5 %</t>
  </si>
  <si>
    <t>cesty</t>
  </si>
  <si>
    <t>rozhlas</t>
  </si>
  <si>
    <t>plánováno:</t>
  </si>
  <si>
    <t>nové RD, k nim sítě?</t>
  </si>
  <si>
    <t>VO</t>
  </si>
  <si>
    <t>most</t>
  </si>
  <si>
    <t>rybník</t>
  </si>
  <si>
    <t>židovna skanzen</t>
  </si>
  <si>
    <t>chodník a zastávka na rozcestí</t>
  </si>
  <si>
    <t>cesty polní</t>
  </si>
  <si>
    <t>zpevnění komunikací</t>
  </si>
  <si>
    <t>židovna dvůr</t>
  </si>
  <si>
    <t>židovna sportovní hala</t>
  </si>
  <si>
    <t>židovna byty</t>
  </si>
  <si>
    <t>do 31.10.</t>
  </si>
  <si>
    <t>Daň z příjmů fyz.osob placená plátci</t>
  </si>
  <si>
    <t>Daň z příjmů fyz.osob placená poplatníky</t>
  </si>
  <si>
    <t>Daň z příjmů fyz.osob vybíraná srážkou</t>
  </si>
  <si>
    <t>1381</t>
  </si>
  <si>
    <t>Daň z hazardních her</t>
  </si>
  <si>
    <t>1382</t>
  </si>
  <si>
    <t>Zrušený odvod z loterií apod. her kr. výher.hrac.přístrojů</t>
  </si>
  <si>
    <t>Neinv.přijaté transfery ze všeobecné poklad. Správy stát. rozpočtu</t>
  </si>
  <si>
    <t>4111</t>
  </si>
  <si>
    <t>Neinv.přijaté transfery ze  stát. rozpočtu v rámci sourhn.dot.vztahů</t>
  </si>
  <si>
    <t xml:space="preserve">3639 Komunální služby a územní rozvoj jinde nazařazené </t>
  </si>
  <si>
    <t>Celkem 3725 Využívání a zneškodňování komunálních odpadů</t>
  </si>
  <si>
    <t>Nakládání s odpady</t>
  </si>
  <si>
    <t>Celkem 372</t>
  </si>
  <si>
    <t>5901</t>
  </si>
  <si>
    <t>Nespecifikované rezervy</t>
  </si>
  <si>
    <t>GDPR+ DPO</t>
  </si>
  <si>
    <t>zálohy pokladna</t>
  </si>
  <si>
    <t>volby do parlamentu</t>
  </si>
  <si>
    <t>starosta</t>
  </si>
  <si>
    <t>místo</t>
  </si>
  <si>
    <t>předs</t>
  </si>
  <si>
    <t>GDPR DPO a školení a analýza</t>
  </si>
  <si>
    <t xml:space="preserve">Daň z nemovitých věcí      </t>
  </si>
  <si>
    <t>značka obytná zóna</t>
  </si>
  <si>
    <t>kapely, animátoři</t>
  </si>
  <si>
    <t>vítání občánků, výročí</t>
  </si>
  <si>
    <t>zrušit paragraf??</t>
  </si>
  <si>
    <t>kde je zaúčtovaná záloha na ÚP?</t>
  </si>
  <si>
    <t>kompostárna</t>
  </si>
  <si>
    <t>židovna, dvůr vč projektů hala a skanzen</t>
  </si>
  <si>
    <t>křoviňák</t>
  </si>
  <si>
    <t>haska přívod</t>
  </si>
  <si>
    <t>???</t>
  </si>
  <si>
    <t>sníh, zemní práce strouha rybník</t>
  </si>
  <si>
    <t>3113</t>
  </si>
  <si>
    <t>6353</t>
  </si>
  <si>
    <t>Inv transfery škol práv osobám zříz státem, kraji, obcí</t>
  </si>
  <si>
    <t>Základní školy</t>
  </si>
  <si>
    <t>Sběr a svoz ostatních odpadů</t>
  </si>
  <si>
    <t>5321</t>
  </si>
  <si>
    <t>Neinvestiční transfery obcím</t>
  </si>
  <si>
    <t>5365</t>
  </si>
  <si>
    <t>Platby daní a poplatků krajům, obcím a st fondům</t>
  </si>
  <si>
    <t>rozpočtový</t>
  </si>
  <si>
    <t>Opravy a udržování</t>
  </si>
  <si>
    <t>2132</t>
  </si>
  <si>
    <t>Příjmy z pronájmu ostatních nemovitých věcí</t>
  </si>
  <si>
    <t xml:space="preserve">rozpočet </t>
  </si>
  <si>
    <t>2331</t>
  </si>
  <si>
    <t>Úpravy vodohospodářsky významných a vodárenských toků</t>
  </si>
  <si>
    <t>5213</t>
  </si>
  <si>
    <t>5903</t>
  </si>
  <si>
    <t>Rezerva na krizová opatření</t>
  </si>
  <si>
    <t xml:space="preserve"> Služby elektronických komunikací </t>
  </si>
  <si>
    <t>Ost. Neinv. Transfery nezisk. Apod. org.</t>
  </si>
  <si>
    <t>4216</t>
  </si>
  <si>
    <t>3632</t>
  </si>
  <si>
    <t>Ostatní invenstiční transfery přijaté ze stát rozpočtu</t>
  </si>
  <si>
    <t>xxxx</t>
  </si>
  <si>
    <t>Drobný dlouhodobý hmotný majetek</t>
  </si>
  <si>
    <t>Krizová opatření</t>
  </si>
  <si>
    <t>PID autobusy Střč kraj</t>
  </si>
  <si>
    <t>1122</t>
  </si>
  <si>
    <t>Přijaté nekapitálové příspěvky a náhrady Využ a zneškod komun odpadů</t>
  </si>
  <si>
    <t>Příjem z daně z příjmů práv os kdy popl je obec s výj daně vybírané srážkou dle zvl sazby</t>
  </si>
  <si>
    <t>2292</t>
  </si>
  <si>
    <t>5339</t>
  </si>
  <si>
    <t>3726</t>
  </si>
  <si>
    <t>Nákup ostatních služeb, využ a znešk ost odpadů</t>
  </si>
  <si>
    <t>Poplatek za odpady</t>
  </si>
  <si>
    <t>Příjmy z pronájmu obchodu</t>
  </si>
</sst>
</file>

<file path=xl/styles.xml><?xml version="1.0" encoding="utf-8"?>
<styleSheet xmlns="http://schemas.openxmlformats.org/spreadsheetml/2006/main">
  <numFmts count="4">
    <numFmt numFmtId="41" formatCode="_-* #,##0\ _K_č_-;\-* #,##0\ _K_č_-;_-* &quot;-&quot;\ _K_č_-;_-@_-"/>
    <numFmt numFmtId="164" formatCode="_-* #,##0\ [$Kč-405]_-;\-* #,##0\ [$Kč-405]_-;_-* &quot;-&quot;??\ [$Kč-405]_-;_-@_-"/>
    <numFmt numFmtId="165" formatCode="#,##0\ [$Kč-405]"/>
    <numFmt numFmtId="166" formatCode="#,##0\ &quot;Kč&quot;"/>
  </numFmts>
  <fonts count="14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1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0" fontId="3" fillId="0" borderId="3" xfId="0" applyFont="1" applyBorder="1"/>
    <xf numFmtId="49" fontId="3" fillId="0" borderId="4" xfId="0" applyNumberFormat="1" applyFont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164" fontId="1" fillId="0" borderId="2" xfId="0" applyNumberFormat="1" applyFont="1" applyFill="1" applyBorder="1"/>
    <xf numFmtId="164" fontId="2" fillId="0" borderId="6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49" fontId="1" fillId="0" borderId="0" xfId="0" applyNumberFormat="1" applyFont="1" applyFill="1" applyBorder="1"/>
    <xf numFmtId="164" fontId="1" fillId="0" borderId="0" xfId="0" applyNumberFormat="1" applyFont="1" applyFill="1" applyBorder="1"/>
    <xf numFmtId="0" fontId="2" fillId="0" borderId="5" xfId="0" applyFont="1" applyFill="1" applyBorder="1"/>
    <xf numFmtId="49" fontId="0" fillId="0" borderId="0" xfId="0" applyNumberFormat="1" applyFill="1"/>
    <xf numFmtId="0" fontId="0" fillId="0" borderId="0" xfId="0" applyFill="1" applyBorder="1"/>
    <xf numFmtId="0" fontId="3" fillId="0" borderId="3" xfId="0" applyFont="1" applyFill="1" applyBorder="1"/>
    <xf numFmtId="49" fontId="3" fillId="0" borderId="4" xfId="0" applyNumberFormat="1" applyFont="1" applyFill="1" applyBorder="1"/>
    <xf numFmtId="0" fontId="3" fillId="0" borderId="4" xfId="0" applyFont="1" applyFill="1" applyBorder="1"/>
    <xf numFmtId="0" fontId="3" fillId="0" borderId="10" xfId="0" applyFont="1" applyFill="1" applyBorder="1"/>
    <xf numFmtId="49" fontId="0" fillId="0" borderId="11" xfId="0" applyNumberFormat="1" applyFill="1" applyBorder="1"/>
    <xf numFmtId="0" fontId="0" fillId="0" borderId="11" xfId="0" applyFill="1" applyBorder="1"/>
    <xf numFmtId="0" fontId="3" fillId="0" borderId="12" xfId="0" applyFont="1" applyFill="1" applyBorder="1"/>
    <xf numFmtId="49" fontId="0" fillId="0" borderId="13" xfId="0" applyNumberFormat="1" applyFill="1" applyBorder="1"/>
    <xf numFmtId="0" fontId="0" fillId="0" borderId="13" xfId="0" applyFill="1" applyBorder="1"/>
    <xf numFmtId="0" fontId="0" fillId="0" borderId="0" xfId="0" applyBorder="1"/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49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49" fontId="4" fillId="0" borderId="0" xfId="0" applyNumberFormat="1" applyFont="1" applyFill="1" applyBorder="1" applyProtection="1">
      <protection locked="0"/>
    </xf>
    <xf numFmtId="164" fontId="2" fillId="0" borderId="15" xfId="0" applyNumberFormat="1" applyFont="1" applyFill="1" applyBorder="1"/>
    <xf numFmtId="164" fontId="1" fillId="0" borderId="16" xfId="0" applyNumberFormat="1" applyFont="1" applyFill="1" applyBorder="1"/>
    <xf numFmtId="164" fontId="1" fillId="0" borderId="0" xfId="0" applyNumberFormat="1" applyFont="1" applyFill="1"/>
    <xf numFmtId="0" fontId="5" fillId="0" borderId="0" xfId="0" applyFont="1" applyFill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1" fillId="2" borderId="0" xfId="0" applyNumberFormat="1" applyFont="1" applyFill="1" applyBorder="1"/>
    <xf numFmtId="164" fontId="2" fillId="0" borderId="0" xfId="0" applyNumberFormat="1" applyFont="1" applyFill="1" applyBorder="1"/>
    <xf numFmtId="164" fontId="6" fillId="0" borderId="2" xfId="0" applyNumberFormat="1" applyFont="1" applyFill="1" applyBorder="1"/>
    <xf numFmtId="165" fontId="3" fillId="0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165" fontId="1" fillId="2" borderId="0" xfId="0" applyNumberFormat="1" applyFont="1" applyFill="1" applyBorder="1"/>
    <xf numFmtId="165" fontId="1" fillId="3" borderId="0" xfId="0" applyNumberFormat="1" applyFont="1" applyFill="1" applyBorder="1"/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5" fontId="0" fillId="0" borderId="0" xfId="0" applyNumberFormat="1" applyFill="1" applyBorder="1"/>
    <xf numFmtId="165" fontId="3" fillId="2" borderId="7" xfId="0" applyNumberFormat="1" applyFont="1" applyFill="1" applyBorder="1"/>
    <xf numFmtId="165" fontId="3" fillId="2" borderId="8" xfId="0" applyNumberFormat="1" applyFont="1" applyFill="1" applyBorder="1"/>
    <xf numFmtId="165" fontId="3" fillId="2" borderId="9" xfId="0" applyNumberFormat="1" applyFont="1" applyFill="1" applyBorder="1"/>
    <xf numFmtId="165" fontId="3" fillId="0" borderId="9" xfId="0" applyNumberFormat="1" applyFont="1" applyFill="1" applyBorder="1"/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16" xfId="0" applyNumberFormat="1" applyFont="1" applyFill="1" applyBorder="1"/>
    <xf numFmtId="164" fontId="9" fillId="0" borderId="2" xfId="0" applyNumberFormat="1" applyFont="1" applyFill="1" applyBorder="1"/>
    <xf numFmtId="0" fontId="9" fillId="0" borderId="0" xfId="0" applyFont="1" applyBorder="1"/>
    <xf numFmtId="164" fontId="1" fillId="0" borderId="14" xfId="0" applyNumberFormat="1" applyFont="1" applyFill="1" applyBorder="1"/>
    <xf numFmtId="164" fontId="1" fillId="0" borderId="0" xfId="0" applyNumberFormat="1" applyFont="1" applyBorder="1"/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0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165" fontId="3" fillId="4" borderId="8" xfId="0" applyNumberFormat="1" applyFont="1" applyFill="1" applyBorder="1"/>
    <xf numFmtId="165" fontId="3" fillId="4" borderId="9" xfId="0" applyNumberFormat="1" applyFont="1" applyFill="1" applyBorder="1"/>
    <xf numFmtId="0" fontId="3" fillId="4" borderId="0" xfId="0" applyFont="1" applyFill="1" applyBorder="1"/>
    <xf numFmtId="0" fontId="6" fillId="0" borderId="0" xfId="0" applyFont="1" applyFill="1" applyBorder="1"/>
    <xf numFmtId="166" fontId="1" fillId="4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9" fillId="2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3" fillId="0" borderId="7" xfId="0" applyNumberFormat="1" applyFont="1" applyFill="1" applyBorder="1"/>
    <xf numFmtId="165" fontId="3" fillId="0" borderId="8" xfId="0" applyNumberFormat="1" applyFont="1" applyFill="1" applyBorder="1"/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/>
    <xf numFmtId="164" fontId="2" fillId="4" borderId="0" xfId="0" applyNumberFormat="1" applyFont="1" applyFill="1" applyBorder="1"/>
    <xf numFmtId="49" fontId="9" fillId="0" borderId="0" xfId="0" applyNumberFormat="1" applyFont="1" applyBorder="1"/>
    <xf numFmtId="0" fontId="9" fillId="0" borderId="0" xfId="0" applyFont="1" applyFill="1" applyBorder="1"/>
    <xf numFmtId="49" fontId="9" fillId="0" borderId="5" xfId="0" applyNumberFormat="1" applyFont="1" applyBorder="1"/>
    <xf numFmtId="0" fontId="9" fillId="0" borderId="5" xfId="0" applyFont="1" applyFill="1" applyBorder="1"/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/>
    </xf>
    <xf numFmtId="164" fontId="1" fillId="0" borderId="17" xfId="0" applyNumberFormat="1" applyFont="1" applyFill="1" applyBorder="1"/>
    <xf numFmtId="164" fontId="3" fillId="2" borderId="3" xfId="0" applyNumberFormat="1" applyFont="1" applyFill="1" applyBorder="1"/>
    <xf numFmtId="164" fontId="2" fillId="4" borderId="18" xfId="0" applyNumberFormat="1" applyFont="1" applyFill="1" applyBorder="1"/>
    <xf numFmtId="164" fontId="2" fillId="0" borderId="1" xfId="0" applyNumberFormat="1" applyFont="1" applyFill="1" applyBorder="1"/>
    <xf numFmtId="164" fontId="2" fillId="0" borderId="19" xfId="0" applyNumberFormat="1" applyFont="1" applyFill="1" applyBorder="1"/>
    <xf numFmtId="164" fontId="1" fillId="0" borderId="20" xfId="0" applyNumberFormat="1" applyFont="1" applyFill="1" applyBorder="1"/>
    <xf numFmtId="0" fontId="10" fillId="0" borderId="0" xfId="0" applyFont="1" applyBorder="1"/>
    <xf numFmtId="0" fontId="9" fillId="0" borderId="18" xfId="0" applyFont="1" applyBorder="1"/>
    <xf numFmtId="49" fontId="9" fillId="0" borderId="18" xfId="0" applyNumberFormat="1" applyFont="1" applyBorder="1"/>
    <xf numFmtId="0" fontId="9" fillId="0" borderId="21" xfId="0" applyFont="1" applyFill="1" applyBorder="1"/>
    <xf numFmtId="0" fontId="9" fillId="0" borderId="18" xfId="0" applyFont="1" applyFill="1" applyBorder="1"/>
    <xf numFmtId="164" fontId="2" fillId="0" borderId="21" xfId="0" applyNumberFormat="1" applyFont="1" applyFill="1" applyBorder="1"/>
    <xf numFmtId="164" fontId="2" fillId="0" borderId="22" xfId="0" applyNumberFormat="1" applyFont="1" applyFill="1" applyBorder="1"/>
    <xf numFmtId="164" fontId="2" fillId="0" borderId="23" xfId="0" applyNumberFormat="1" applyFont="1" applyFill="1" applyBorder="1"/>
    <xf numFmtId="164" fontId="2" fillId="0" borderId="24" xfId="0" applyNumberFormat="1" applyFont="1" applyFill="1" applyBorder="1"/>
    <xf numFmtId="164" fontId="2" fillId="0" borderId="25" xfId="0" applyNumberFormat="1" applyFont="1" applyFill="1" applyBorder="1"/>
    <xf numFmtId="164" fontId="2" fillId="0" borderId="26" xfId="0" applyNumberFormat="1" applyFont="1" applyFill="1" applyBorder="1"/>
    <xf numFmtId="164" fontId="2" fillId="0" borderId="18" xfId="0" applyNumberFormat="1" applyFont="1" applyFill="1" applyBorder="1"/>
    <xf numFmtId="164" fontId="3" fillId="4" borderId="27" xfId="0" applyNumberFormat="1" applyFont="1" applyFill="1" applyBorder="1"/>
    <xf numFmtId="49" fontId="0" fillId="0" borderId="0" xfId="0" applyNumberForma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 applyBorder="1"/>
    <xf numFmtId="49" fontId="2" fillId="5" borderId="0" xfId="0" applyNumberFormat="1" applyFont="1" applyFill="1" applyBorder="1"/>
    <xf numFmtId="0" fontId="2" fillId="5" borderId="0" xfId="0" applyFont="1" applyFill="1" applyBorder="1"/>
    <xf numFmtId="49" fontId="1" fillId="5" borderId="0" xfId="0" applyNumberFormat="1" applyFont="1" applyFill="1" applyBorder="1"/>
    <xf numFmtId="0" fontId="1" fillId="5" borderId="0" xfId="0" applyFont="1" applyFill="1" applyBorder="1"/>
    <xf numFmtId="166" fontId="1" fillId="8" borderId="0" xfId="0" applyNumberFormat="1" applyFont="1" applyFill="1" applyBorder="1"/>
    <xf numFmtId="166" fontId="1" fillId="6" borderId="0" xfId="0" applyNumberFormat="1" applyFont="1" applyFill="1" applyBorder="1"/>
    <xf numFmtId="49" fontId="2" fillId="0" borderId="18" xfId="0" applyNumberFormat="1" applyFont="1" applyFill="1" applyBorder="1"/>
    <xf numFmtId="0" fontId="2" fillId="0" borderId="18" xfId="0" applyFont="1" applyFill="1" applyBorder="1"/>
    <xf numFmtId="165" fontId="2" fillId="0" borderId="18" xfId="0" applyNumberFormat="1" applyFont="1" applyFill="1" applyBorder="1"/>
    <xf numFmtId="49" fontId="2" fillId="5" borderId="18" xfId="0" applyNumberFormat="1" applyFont="1" applyFill="1" applyBorder="1"/>
    <xf numFmtId="0" fontId="2" fillId="5" borderId="18" xfId="0" applyFont="1" applyFill="1" applyBorder="1"/>
    <xf numFmtId="165" fontId="2" fillId="7" borderId="18" xfId="0" applyNumberFormat="1" applyFont="1" applyFill="1" applyBorder="1"/>
    <xf numFmtId="165" fontId="2" fillId="2" borderId="18" xfId="0" applyNumberFormat="1" applyFont="1" applyFill="1" applyBorder="1"/>
    <xf numFmtId="165" fontId="0" fillId="4" borderId="0" xfId="0" applyNumberFormat="1" applyFill="1" applyBorder="1"/>
    <xf numFmtId="0" fontId="11" fillId="0" borderId="0" xfId="0" applyFont="1" applyFill="1" applyBorder="1"/>
    <xf numFmtId="0" fontId="5" fillId="0" borderId="0" xfId="0" applyFont="1" applyFill="1" applyBorder="1"/>
    <xf numFmtId="165" fontId="2" fillId="9" borderId="18" xfId="0" applyNumberFormat="1" applyFont="1" applyFill="1" applyBorder="1"/>
    <xf numFmtId="166" fontId="1" fillId="10" borderId="0" xfId="0" applyNumberFormat="1" applyFont="1" applyFill="1" applyBorder="1"/>
    <xf numFmtId="166" fontId="1" fillId="5" borderId="0" xfId="0" applyNumberFormat="1" applyFont="1" applyFill="1" applyBorder="1"/>
    <xf numFmtId="0" fontId="10" fillId="8" borderId="0" xfId="0" applyFont="1" applyFill="1" applyBorder="1"/>
    <xf numFmtId="165" fontId="3" fillId="7" borderId="9" xfId="0" applyNumberFormat="1" applyFont="1" applyFill="1" applyBorder="1"/>
    <xf numFmtId="0" fontId="13" fillId="0" borderId="0" xfId="0" applyFont="1" applyFill="1" applyBorder="1"/>
    <xf numFmtId="41" fontId="5" fillId="0" borderId="0" xfId="0" applyNumberFormat="1" applyFont="1" applyFill="1" applyBorder="1"/>
    <xf numFmtId="41" fontId="11" fillId="0" borderId="0" xfId="0" applyNumberFormat="1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 applyBorder="1"/>
    <xf numFmtId="9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49" fontId="3" fillId="0" borderId="0" xfId="0" applyNumberFormat="1" applyFont="1" applyFill="1"/>
    <xf numFmtId="49" fontId="4" fillId="0" borderId="0" xfId="0" applyNumberFormat="1" applyFont="1" applyFill="1"/>
    <xf numFmtId="49" fontId="9" fillId="0" borderId="0" xfId="0" applyNumberFormat="1" applyFont="1" applyFill="1" applyBorder="1"/>
    <xf numFmtId="49" fontId="9" fillId="0" borderId="5" xfId="0" applyNumberFormat="1" applyFont="1" applyFill="1" applyBorder="1"/>
    <xf numFmtId="49" fontId="1" fillId="0" borderId="0" xfId="0" applyNumberFormat="1" applyFont="1" applyFill="1"/>
    <xf numFmtId="49" fontId="9" fillId="0" borderId="1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164" fontId="1" fillId="0" borderId="28" xfId="0" applyNumberFormat="1" applyFont="1" applyFill="1" applyBorder="1"/>
    <xf numFmtId="0" fontId="1" fillId="0" borderId="0" xfId="0" applyFont="1" applyFill="1" applyBorder="1" applyAlignment="1">
      <alignment wrapText="1"/>
    </xf>
    <xf numFmtId="164" fontId="3" fillId="0" borderId="2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BJ61"/>
  <sheetViews>
    <sheetView workbookViewId="0">
      <pane xSplit="3" ySplit="4" topLeftCell="H25" activePane="bottomRight" state="frozen"/>
      <selection pane="topRight" activeCell="D1" sqref="D1"/>
      <selection pane="bottomLeft" activeCell="A5" sqref="A5"/>
      <selection pane="bottomRight" activeCell="C58" sqref="C58"/>
    </sheetView>
  </sheetViews>
  <sheetFormatPr defaultRowHeight="12.75"/>
  <cols>
    <col min="1" max="1" width="5.85546875" style="1" customWidth="1"/>
    <col min="2" max="2" width="6.28515625" style="3" customWidth="1"/>
    <col min="3" max="3" width="49.42578125" style="15" customWidth="1"/>
    <col min="4" max="5" width="20" style="41" hidden="1" customWidth="1"/>
    <col min="6" max="7" width="20" style="2" hidden="1" customWidth="1"/>
    <col min="8" max="10" width="20" style="86" bestFit="1" customWidth="1"/>
    <col min="11" max="13" width="20" style="19" hidden="1" customWidth="1"/>
    <col min="14" max="62" width="9.140625" style="2"/>
    <col min="63" max="16384" width="9.140625" style="1"/>
  </cols>
  <sheetData>
    <row r="1" spans="1:62" s="7" customFormat="1" ht="18">
      <c r="B1" s="8" t="s">
        <v>0</v>
      </c>
      <c r="C1" s="16"/>
      <c r="D1" s="12"/>
      <c r="E1" s="12"/>
      <c r="F1" s="12"/>
      <c r="G1" s="12"/>
      <c r="H1" s="91"/>
      <c r="I1" s="91"/>
      <c r="J1" s="91"/>
      <c r="K1" s="24"/>
      <c r="L1" s="24"/>
      <c r="M1" s="24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s="9" customFormat="1" ht="15.75">
      <c r="B2" s="10"/>
      <c r="C2" s="17"/>
      <c r="D2" s="56">
        <v>2015</v>
      </c>
      <c r="E2" s="56">
        <v>2015</v>
      </c>
      <c r="F2" s="56">
        <v>2016</v>
      </c>
      <c r="G2" s="110">
        <v>2016</v>
      </c>
      <c r="H2" s="102">
        <v>2017</v>
      </c>
      <c r="I2" s="102">
        <v>2017</v>
      </c>
      <c r="J2" s="102">
        <v>2018</v>
      </c>
      <c r="K2" s="94">
        <v>2018</v>
      </c>
      <c r="L2" s="94">
        <v>2019</v>
      </c>
      <c r="M2" s="94">
        <v>2020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s="11" customFormat="1" ht="15.75">
      <c r="A3" s="2"/>
      <c r="B3" s="4"/>
      <c r="C3" s="19"/>
      <c r="D3" s="56" t="s">
        <v>4</v>
      </c>
      <c r="E3" s="56" t="s">
        <v>142</v>
      </c>
      <c r="F3" s="56" t="s">
        <v>4</v>
      </c>
      <c r="G3" s="110" t="s">
        <v>131</v>
      </c>
      <c r="H3" s="102" t="s">
        <v>4</v>
      </c>
      <c r="I3" s="102" t="s">
        <v>131</v>
      </c>
      <c r="J3" s="102" t="s">
        <v>4</v>
      </c>
      <c r="K3" s="94" t="s">
        <v>4</v>
      </c>
      <c r="L3" s="94" t="s">
        <v>4</v>
      </c>
      <c r="M3" s="94" t="s">
        <v>4</v>
      </c>
    </row>
    <row r="4" spans="1:62" s="11" customFormat="1" ht="15.75">
      <c r="A4" s="81" t="s">
        <v>6</v>
      </c>
      <c r="B4" s="106" t="s">
        <v>1</v>
      </c>
      <c r="C4" s="107" t="s">
        <v>2</v>
      </c>
      <c r="D4" s="57" t="s">
        <v>3</v>
      </c>
      <c r="E4" s="57" t="s">
        <v>143</v>
      </c>
      <c r="F4" s="57" t="s">
        <v>3</v>
      </c>
      <c r="G4" s="111" t="s">
        <v>167</v>
      </c>
      <c r="H4" s="103" t="s">
        <v>3</v>
      </c>
      <c r="I4" s="103" t="s">
        <v>204</v>
      </c>
      <c r="J4" s="103" t="s">
        <v>141</v>
      </c>
      <c r="K4" s="95" t="s">
        <v>87</v>
      </c>
      <c r="L4" s="95" t="s">
        <v>87</v>
      </c>
      <c r="M4" s="95" t="s">
        <v>87</v>
      </c>
    </row>
    <row r="5" spans="1:62" s="2" customFormat="1" ht="13.5" thickBot="1">
      <c r="B5" s="4"/>
      <c r="C5" s="19"/>
      <c r="H5" s="86"/>
      <c r="I5" s="86"/>
      <c r="J5" s="86"/>
      <c r="K5" s="98" t="s">
        <v>189</v>
      </c>
      <c r="L5" s="98" t="s">
        <v>189</v>
      </c>
      <c r="M5" s="98" t="s">
        <v>189</v>
      </c>
    </row>
    <row r="6" spans="1:62" s="6" customFormat="1" ht="16.5" thickTop="1">
      <c r="A6" s="108" t="s">
        <v>5</v>
      </c>
      <c r="B6" s="108"/>
      <c r="C6" s="109"/>
      <c r="D6" s="29"/>
      <c r="E6" s="29"/>
      <c r="F6" s="29"/>
      <c r="G6" s="29"/>
      <c r="H6" s="109"/>
      <c r="I6" s="109"/>
      <c r="J6" s="109"/>
      <c r="K6" s="26"/>
      <c r="L6" s="26"/>
      <c r="M6" s="2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>
      <c r="A7" s="3" t="s">
        <v>5</v>
      </c>
      <c r="B7" s="3">
        <v>1111</v>
      </c>
      <c r="C7" s="15" t="s">
        <v>205</v>
      </c>
      <c r="D7" s="21">
        <v>800000</v>
      </c>
      <c r="E7" s="21">
        <v>576524</v>
      </c>
      <c r="F7" s="82">
        <v>800000</v>
      </c>
      <c r="G7" s="112">
        <v>656737.68000000005</v>
      </c>
      <c r="H7" s="104">
        <v>800000</v>
      </c>
      <c r="I7" s="104">
        <v>761640.8</v>
      </c>
      <c r="J7" s="104">
        <f>+I7/10*12</f>
        <v>913968.96</v>
      </c>
      <c r="K7" s="28">
        <f t="shared" ref="K7:K18" si="0">+H7*1.005</f>
        <v>803999.99999999988</v>
      </c>
      <c r="L7" s="28">
        <f t="shared" ref="L7:M7" si="1">+K7*1.005</f>
        <v>808019.99999999977</v>
      </c>
      <c r="M7" s="28">
        <f t="shared" si="1"/>
        <v>812060.09999999963</v>
      </c>
    </row>
    <row r="8" spans="1:62">
      <c r="A8" s="3" t="s">
        <v>5</v>
      </c>
      <c r="B8" s="3">
        <v>1112</v>
      </c>
      <c r="C8" s="15" t="s">
        <v>206</v>
      </c>
      <c r="D8" s="21">
        <v>40000</v>
      </c>
      <c r="E8" s="21">
        <v>1213</v>
      </c>
      <c r="F8" s="21">
        <v>20000</v>
      </c>
      <c r="G8" s="53">
        <v>13809</v>
      </c>
      <c r="H8" s="104">
        <v>20000</v>
      </c>
      <c r="I8" s="104">
        <v>15923.11</v>
      </c>
      <c r="J8" s="104">
        <f t="shared" ref="J8:J18" si="2">+I8/10*12</f>
        <v>19107.732000000004</v>
      </c>
      <c r="K8" s="28">
        <f t="shared" si="0"/>
        <v>20099.999999999996</v>
      </c>
      <c r="L8" s="28">
        <f t="shared" ref="L8:M8" si="3">+K8*1.005</f>
        <v>20200.499999999993</v>
      </c>
      <c r="M8" s="28">
        <f t="shared" si="3"/>
        <v>20301.502499999991</v>
      </c>
    </row>
    <row r="9" spans="1:62">
      <c r="A9" s="3" t="s">
        <v>5</v>
      </c>
      <c r="B9" s="3">
        <v>1113</v>
      </c>
      <c r="C9" s="15" t="s">
        <v>207</v>
      </c>
      <c r="D9" s="21">
        <v>75900</v>
      </c>
      <c r="E9" s="21">
        <v>73010</v>
      </c>
      <c r="F9" s="21">
        <v>100000</v>
      </c>
      <c r="G9" s="53">
        <v>76410</v>
      </c>
      <c r="H9" s="104">
        <v>100000</v>
      </c>
      <c r="I9" s="104">
        <v>75472.56</v>
      </c>
      <c r="J9" s="104">
        <f t="shared" si="2"/>
        <v>90567.071999999986</v>
      </c>
      <c r="K9" s="28">
        <f t="shared" si="0"/>
        <v>100499.99999999999</v>
      </c>
      <c r="L9" s="28">
        <f t="shared" ref="L9:M9" si="4">+K9*1.005</f>
        <v>101002.49999999997</v>
      </c>
      <c r="M9" s="28">
        <f t="shared" si="4"/>
        <v>101507.51249999995</v>
      </c>
    </row>
    <row r="10" spans="1:62">
      <c r="A10" s="3" t="s">
        <v>5</v>
      </c>
      <c r="B10" s="3">
        <v>1121</v>
      </c>
      <c r="C10" s="15" t="s">
        <v>7</v>
      </c>
      <c r="D10" s="21">
        <v>750000</v>
      </c>
      <c r="E10" s="21">
        <v>473323</v>
      </c>
      <c r="F10" s="21">
        <v>700000</v>
      </c>
      <c r="G10" s="53">
        <v>596594</v>
      </c>
      <c r="H10" s="104">
        <v>700000</v>
      </c>
      <c r="I10" s="104">
        <v>773155.81</v>
      </c>
      <c r="J10" s="104">
        <f t="shared" si="2"/>
        <v>927786.97200000007</v>
      </c>
      <c r="K10" s="28">
        <f t="shared" si="0"/>
        <v>703499.99999999988</v>
      </c>
      <c r="L10" s="28">
        <f t="shared" ref="L10:M10" si="5">+K10*1.005</f>
        <v>707017.49999999977</v>
      </c>
      <c r="M10" s="28">
        <f t="shared" si="5"/>
        <v>710552.58749999967</v>
      </c>
    </row>
    <row r="11" spans="1:62">
      <c r="A11" s="3" t="s">
        <v>5</v>
      </c>
      <c r="B11" s="3">
        <v>1211</v>
      </c>
      <c r="C11" s="15" t="s">
        <v>8</v>
      </c>
      <c r="D11" s="21">
        <v>1450000</v>
      </c>
      <c r="E11" s="21">
        <v>1243732</v>
      </c>
      <c r="F11" s="21">
        <v>1600000</v>
      </c>
      <c r="G11" s="53">
        <v>1357483</v>
      </c>
      <c r="H11" s="104">
        <v>1600000</v>
      </c>
      <c r="I11" s="104">
        <v>1553545.91</v>
      </c>
      <c r="J11" s="104">
        <f t="shared" si="2"/>
        <v>1864255.0919999997</v>
      </c>
      <c r="K11" s="28">
        <f t="shared" si="0"/>
        <v>1607999.9999999998</v>
      </c>
      <c r="L11" s="28">
        <f t="shared" ref="L11:M11" si="6">+K11*1.005</f>
        <v>1616039.9999999995</v>
      </c>
      <c r="M11" s="28">
        <f t="shared" si="6"/>
        <v>1624120.1999999993</v>
      </c>
    </row>
    <row r="12" spans="1:62">
      <c r="A12" s="3" t="s">
        <v>5</v>
      </c>
      <c r="B12" s="3">
        <v>1341</v>
      </c>
      <c r="C12" s="15" t="s">
        <v>9</v>
      </c>
      <c r="D12" s="21">
        <v>8500</v>
      </c>
      <c r="E12" s="21">
        <v>7760</v>
      </c>
      <c r="F12" s="21">
        <v>8000</v>
      </c>
      <c r="G12" s="53">
        <v>8440</v>
      </c>
      <c r="H12" s="104">
        <v>8000</v>
      </c>
      <c r="I12" s="104">
        <v>8480</v>
      </c>
      <c r="J12" s="59">
        <v>8500</v>
      </c>
      <c r="K12" s="28">
        <f t="shared" si="0"/>
        <v>8039.9999999999991</v>
      </c>
      <c r="L12" s="28">
        <f t="shared" ref="L12:M12" si="7">+K12*1.005</f>
        <v>8080.199999999998</v>
      </c>
      <c r="M12" s="28">
        <f t="shared" si="7"/>
        <v>8120.6009999999969</v>
      </c>
    </row>
    <row r="13" spans="1:62">
      <c r="A13" s="3" t="s">
        <v>5</v>
      </c>
      <c r="B13" s="3">
        <v>1361</v>
      </c>
      <c r="C13" s="15" t="s">
        <v>10</v>
      </c>
      <c r="D13" s="21">
        <v>1000</v>
      </c>
      <c r="E13" s="21">
        <v>350</v>
      </c>
      <c r="F13" s="21">
        <v>1000</v>
      </c>
      <c r="G13" s="53">
        <v>200</v>
      </c>
      <c r="H13" s="104">
        <v>1000</v>
      </c>
      <c r="I13" s="104">
        <v>450</v>
      </c>
      <c r="J13" s="104">
        <f t="shared" si="2"/>
        <v>540</v>
      </c>
      <c r="K13" s="28">
        <f t="shared" si="0"/>
        <v>1004.9999999999999</v>
      </c>
      <c r="L13" s="28">
        <f t="shared" ref="L13:M15" si="8">+K13*1.005</f>
        <v>1010.0249999999997</v>
      </c>
      <c r="M13" s="28">
        <f t="shared" si="8"/>
        <v>1015.0751249999996</v>
      </c>
    </row>
    <row r="14" spans="1:62">
      <c r="A14" s="3" t="s">
        <v>5</v>
      </c>
      <c r="B14" s="3" t="s">
        <v>208</v>
      </c>
      <c r="C14" s="15" t="s">
        <v>209</v>
      </c>
      <c r="D14" s="21"/>
      <c r="E14" s="21"/>
      <c r="F14" s="21"/>
      <c r="G14" s="53"/>
      <c r="H14" s="104">
        <v>0</v>
      </c>
      <c r="I14" s="104">
        <v>11495.1</v>
      </c>
      <c r="J14" s="104">
        <f t="shared" si="2"/>
        <v>13794.119999999999</v>
      </c>
      <c r="K14" s="28">
        <f t="shared" si="0"/>
        <v>0</v>
      </c>
      <c r="L14" s="28">
        <f t="shared" si="8"/>
        <v>0</v>
      </c>
      <c r="M14" s="28">
        <f t="shared" si="8"/>
        <v>0</v>
      </c>
    </row>
    <row r="15" spans="1:62">
      <c r="A15" s="3" t="s">
        <v>5</v>
      </c>
      <c r="B15" s="3" t="s">
        <v>210</v>
      </c>
      <c r="C15" s="15" t="s">
        <v>211</v>
      </c>
      <c r="D15" s="21"/>
      <c r="E15" s="21"/>
      <c r="F15" s="21"/>
      <c r="G15" s="53"/>
      <c r="H15" s="104">
        <v>10000</v>
      </c>
      <c r="I15" s="104">
        <v>5574.78</v>
      </c>
      <c r="J15" s="104">
        <f t="shared" si="2"/>
        <v>6689.735999999999</v>
      </c>
      <c r="K15" s="28">
        <f t="shared" si="0"/>
        <v>10049.999999999998</v>
      </c>
      <c r="L15" s="28">
        <f t="shared" si="8"/>
        <v>10100.249999999996</v>
      </c>
      <c r="M15" s="28">
        <f t="shared" si="8"/>
        <v>10150.751249999996</v>
      </c>
    </row>
    <row r="16" spans="1:62">
      <c r="A16" s="3" t="s">
        <v>5</v>
      </c>
      <c r="B16" s="3">
        <v>1511</v>
      </c>
      <c r="C16" s="15" t="s">
        <v>228</v>
      </c>
      <c r="D16" s="21">
        <v>350000</v>
      </c>
      <c r="E16" s="21">
        <v>236885</v>
      </c>
      <c r="F16" s="21">
        <v>350000</v>
      </c>
      <c r="G16" s="53">
        <v>243449</v>
      </c>
      <c r="H16" s="104">
        <v>360000</v>
      </c>
      <c r="I16" s="104">
        <v>268280.52</v>
      </c>
      <c r="J16" s="104">
        <f t="shared" si="2"/>
        <v>321936.62400000007</v>
      </c>
      <c r="K16" s="28">
        <f t="shared" si="0"/>
        <v>361799.99999999994</v>
      </c>
      <c r="L16" s="28">
        <f t="shared" ref="L16:M17" si="9">+K16*1.005</f>
        <v>363608.99999999988</v>
      </c>
      <c r="M16" s="28">
        <f t="shared" si="9"/>
        <v>365427.04499999987</v>
      </c>
    </row>
    <row r="17" spans="1:62">
      <c r="A17" s="3" t="s">
        <v>5</v>
      </c>
      <c r="B17" s="3" t="s">
        <v>213</v>
      </c>
      <c r="C17" s="15" t="s">
        <v>212</v>
      </c>
      <c r="D17" s="21"/>
      <c r="E17" s="21"/>
      <c r="F17" s="21"/>
      <c r="G17" s="53"/>
      <c r="H17" s="104">
        <v>0</v>
      </c>
      <c r="I17" s="104">
        <v>18226</v>
      </c>
      <c r="J17" s="104">
        <f t="shared" si="2"/>
        <v>21871.199999999997</v>
      </c>
      <c r="K17" s="28">
        <f t="shared" si="0"/>
        <v>0</v>
      </c>
      <c r="L17" s="28">
        <f t="shared" si="9"/>
        <v>0</v>
      </c>
      <c r="M17" s="28">
        <f t="shared" si="9"/>
        <v>0</v>
      </c>
    </row>
    <row r="18" spans="1:62">
      <c r="A18" s="3" t="s">
        <v>5</v>
      </c>
      <c r="B18" s="3" t="s">
        <v>148</v>
      </c>
      <c r="C18" s="15" t="s">
        <v>214</v>
      </c>
      <c r="D18" s="21">
        <v>63600</v>
      </c>
      <c r="E18" s="21">
        <v>52580</v>
      </c>
      <c r="F18" s="21">
        <v>63100</v>
      </c>
      <c r="G18" s="53">
        <v>54750</v>
      </c>
      <c r="H18" s="104">
        <v>65400</v>
      </c>
      <c r="I18" s="104">
        <v>59000</v>
      </c>
      <c r="J18" s="104">
        <f t="shared" si="2"/>
        <v>70800</v>
      </c>
      <c r="K18" s="28">
        <f t="shared" si="0"/>
        <v>65727</v>
      </c>
      <c r="L18" s="28">
        <f t="shared" ref="L18:M18" si="10">+K18*1.005</f>
        <v>66055.634999999995</v>
      </c>
      <c r="M18" s="28">
        <f t="shared" si="10"/>
        <v>66385.913174999994</v>
      </c>
    </row>
    <row r="19" spans="1:62" s="6" customFormat="1" ht="16.5" thickBot="1">
      <c r="A19" s="119" t="s">
        <v>11</v>
      </c>
      <c r="B19" s="120"/>
      <c r="C19" s="121"/>
      <c r="D19" s="22">
        <f t="shared" ref="D19:J19" si="11">SUM(D7:D18)</f>
        <v>3539000</v>
      </c>
      <c r="E19" s="22">
        <f t="shared" si="11"/>
        <v>2665377</v>
      </c>
      <c r="F19" s="22">
        <f t="shared" si="11"/>
        <v>3642100</v>
      </c>
      <c r="G19" s="52">
        <f t="shared" si="11"/>
        <v>3007872.68</v>
      </c>
      <c r="H19" s="114">
        <f t="shared" si="11"/>
        <v>3664400</v>
      </c>
      <c r="I19" s="114">
        <f t="shared" si="11"/>
        <v>3551244.59</v>
      </c>
      <c r="J19" s="114">
        <f t="shared" si="11"/>
        <v>4259817.5080000004</v>
      </c>
      <c r="K19" s="60">
        <f t="shared" ref="K19:M19" si="12">SUM(K7:K18)</f>
        <v>3682721.9999999995</v>
      </c>
      <c r="L19" s="60">
        <f t="shared" si="12"/>
        <v>3701135.6099999989</v>
      </c>
      <c r="M19" s="60">
        <f t="shared" si="12"/>
        <v>3719641.2880499982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3.5" thickTop="1">
      <c r="D20" s="53"/>
      <c r="E20" s="53"/>
      <c r="F20" s="21"/>
      <c r="G20" s="53"/>
      <c r="H20" s="104"/>
      <c r="I20" s="104"/>
      <c r="J20" s="104"/>
      <c r="K20" s="28"/>
      <c r="L20" s="28"/>
      <c r="M20" s="28"/>
    </row>
    <row r="21" spans="1:62">
      <c r="D21" s="53"/>
      <c r="E21" s="53"/>
      <c r="F21" s="21"/>
      <c r="G21" s="53"/>
      <c r="H21" s="104"/>
      <c r="I21" s="104"/>
      <c r="J21" s="104"/>
      <c r="K21" s="28"/>
      <c r="L21" s="28"/>
      <c r="M21" s="28"/>
    </row>
    <row r="22" spans="1:62">
      <c r="A22" s="1">
        <v>2321</v>
      </c>
      <c r="B22" s="3" t="s">
        <v>163</v>
      </c>
      <c r="C22" s="15" t="s">
        <v>164</v>
      </c>
      <c r="D22" s="53"/>
      <c r="E22" s="53"/>
      <c r="F22" s="21">
        <v>20000</v>
      </c>
      <c r="G22" s="53">
        <v>20000</v>
      </c>
      <c r="H22" s="104">
        <v>40000</v>
      </c>
      <c r="I22" s="104">
        <v>0</v>
      </c>
      <c r="J22" s="104">
        <f>+I22/10*12</f>
        <v>0</v>
      </c>
      <c r="K22" s="59">
        <v>40000</v>
      </c>
      <c r="L22" s="59">
        <v>40000</v>
      </c>
      <c r="M22" s="59">
        <v>40000</v>
      </c>
    </row>
    <row r="23" spans="1:62" s="78" customFormat="1" ht="16.5" thickBot="1">
      <c r="A23" s="119">
        <v>2321</v>
      </c>
      <c r="B23" s="120"/>
      <c r="C23" s="121" t="s">
        <v>165</v>
      </c>
      <c r="D23" s="79"/>
      <c r="E23" s="79"/>
      <c r="F23" s="80">
        <f t="shared" ref="F23:H24" si="13">SUM(F22)</f>
        <v>20000</v>
      </c>
      <c r="G23" s="79">
        <f t="shared" si="13"/>
        <v>20000</v>
      </c>
      <c r="H23" s="114">
        <f t="shared" si="13"/>
        <v>40000</v>
      </c>
      <c r="I23" s="114">
        <f t="shared" ref="I23" si="14">SUM(I22)</f>
        <v>0</v>
      </c>
      <c r="J23" s="114">
        <f>SUM(J22)</f>
        <v>0</v>
      </c>
      <c r="K23" s="97">
        <f t="shared" ref="K23:M23" si="15">SUM(K22)</f>
        <v>40000</v>
      </c>
      <c r="L23" s="97">
        <f t="shared" si="15"/>
        <v>40000</v>
      </c>
      <c r="M23" s="97">
        <f t="shared" si="15"/>
        <v>40000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</row>
    <row r="24" spans="1:62" ht="13.5" thickTop="1">
      <c r="A24" s="1">
        <v>232</v>
      </c>
      <c r="C24" s="15" t="s">
        <v>166</v>
      </c>
      <c r="D24" s="53"/>
      <c r="E24" s="53"/>
      <c r="F24" s="21">
        <f t="shared" si="13"/>
        <v>20000</v>
      </c>
      <c r="G24" s="53">
        <f t="shared" si="13"/>
        <v>20000</v>
      </c>
      <c r="H24" s="104">
        <f t="shared" si="13"/>
        <v>40000</v>
      </c>
      <c r="I24" s="104">
        <f t="shared" ref="I24" si="16">SUM(I23)</f>
        <v>0</v>
      </c>
      <c r="J24" s="104">
        <f>+I24/10*12</f>
        <v>0</v>
      </c>
      <c r="K24" s="59">
        <f t="shared" ref="K24:M24" si="17">SUM(K23)</f>
        <v>40000</v>
      </c>
      <c r="L24" s="59">
        <f t="shared" si="17"/>
        <v>40000</v>
      </c>
      <c r="M24" s="59">
        <f t="shared" si="17"/>
        <v>40000</v>
      </c>
    </row>
    <row r="25" spans="1:62">
      <c r="D25" s="53"/>
      <c r="E25" s="53"/>
      <c r="F25" s="21"/>
      <c r="G25" s="53"/>
      <c r="H25" s="104"/>
      <c r="I25" s="104"/>
      <c r="J25" s="104"/>
      <c r="K25" s="28"/>
      <c r="L25" s="28"/>
      <c r="M25" s="28"/>
    </row>
    <row r="26" spans="1:62">
      <c r="D26" s="53"/>
      <c r="E26" s="53"/>
      <c r="F26" s="21"/>
      <c r="G26" s="53"/>
      <c r="H26" s="104"/>
      <c r="I26" s="104"/>
      <c r="J26" s="104"/>
      <c r="K26" s="28"/>
      <c r="L26" s="28"/>
      <c r="M26" s="28"/>
    </row>
    <row r="27" spans="1:62" s="6" customFormat="1" ht="15.75">
      <c r="A27" s="107" t="s">
        <v>12</v>
      </c>
      <c r="B27" s="106"/>
      <c r="C27" s="107"/>
      <c r="D27" s="115"/>
      <c r="E27" s="52"/>
      <c r="F27" s="22"/>
      <c r="G27" s="52"/>
      <c r="H27" s="105"/>
      <c r="I27" s="105"/>
      <c r="J27" s="105"/>
      <c r="K27" s="60"/>
      <c r="L27" s="60"/>
      <c r="M27" s="6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>
      <c r="A28" s="2" t="s">
        <v>44</v>
      </c>
      <c r="B28" s="4">
        <v>2324</v>
      </c>
      <c r="C28" s="19" t="s">
        <v>15</v>
      </c>
      <c r="D28" s="28">
        <v>0</v>
      </c>
      <c r="E28" s="53">
        <v>1000</v>
      </c>
      <c r="F28" s="21">
        <v>1000</v>
      </c>
      <c r="G28" s="53">
        <v>0</v>
      </c>
      <c r="H28" s="104">
        <v>1000</v>
      </c>
      <c r="I28" s="104">
        <v>0</v>
      </c>
      <c r="J28" s="104">
        <f t="shared" ref="J28" si="18">+I28/10*12</f>
        <v>0</v>
      </c>
      <c r="K28" s="59">
        <v>1000</v>
      </c>
      <c r="L28" s="59">
        <v>1000</v>
      </c>
      <c r="M28" s="59">
        <v>1000</v>
      </c>
    </row>
    <row r="29" spans="1:62" s="6" customFormat="1" ht="16.5" thickBot="1">
      <c r="A29" s="119" t="s">
        <v>13</v>
      </c>
      <c r="B29" s="120"/>
      <c r="C29" s="122"/>
      <c r="D29" s="116">
        <f t="shared" ref="D29:M29" si="19">SUM(D28:D28)</f>
        <v>0</v>
      </c>
      <c r="E29" s="22">
        <f t="shared" si="19"/>
        <v>1000</v>
      </c>
      <c r="F29" s="22">
        <f t="shared" si="19"/>
        <v>1000</v>
      </c>
      <c r="G29" s="52">
        <f t="shared" si="19"/>
        <v>0</v>
      </c>
      <c r="H29" s="114">
        <f t="shared" si="19"/>
        <v>1000</v>
      </c>
      <c r="I29" s="114">
        <f t="shared" si="19"/>
        <v>0</v>
      </c>
      <c r="J29" s="114">
        <f t="shared" si="19"/>
        <v>0</v>
      </c>
      <c r="K29" s="60">
        <f t="shared" si="19"/>
        <v>1000</v>
      </c>
      <c r="L29" s="60">
        <f t="shared" si="19"/>
        <v>1000</v>
      </c>
      <c r="M29" s="60">
        <f t="shared" si="19"/>
        <v>1000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13.5" thickTop="1">
      <c r="A30" s="2"/>
      <c r="B30" s="4"/>
      <c r="C30" s="19"/>
      <c r="D30" s="28"/>
      <c r="E30" s="53"/>
      <c r="F30" s="21"/>
      <c r="G30" s="53"/>
      <c r="H30" s="104"/>
      <c r="I30" s="104"/>
      <c r="J30" s="104"/>
      <c r="K30" s="28"/>
      <c r="L30" s="28"/>
      <c r="M30" s="28"/>
    </row>
    <row r="31" spans="1:62">
      <c r="A31" s="2"/>
      <c r="B31" s="4"/>
      <c r="C31" s="19"/>
      <c r="D31" s="28"/>
      <c r="E31" s="53"/>
      <c r="F31" s="21"/>
      <c r="G31" s="53"/>
      <c r="H31" s="104"/>
      <c r="I31" s="104"/>
      <c r="J31" s="104"/>
      <c r="K31" s="28"/>
      <c r="L31" s="28"/>
      <c r="M31" s="28"/>
    </row>
    <row r="32" spans="1:62" s="6" customFormat="1" ht="15.75">
      <c r="A32" s="107" t="s">
        <v>215</v>
      </c>
      <c r="B32" s="106"/>
      <c r="C32" s="107"/>
      <c r="D32" s="115"/>
      <c r="E32" s="52"/>
      <c r="F32" s="22"/>
      <c r="G32" s="52"/>
      <c r="H32" s="105"/>
      <c r="I32" s="105"/>
      <c r="J32" s="105"/>
      <c r="K32" s="60"/>
      <c r="L32" s="60"/>
      <c r="M32" s="6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>
      <c r="A33" s="2" t="s">
        <v>97</v>
      </c>
      <c r="B33" s="4" t="s">
        <v>129</v>
      </c>
      <c r="C33" s="19" t="s">
        <v>149</v>
      </c>
      <c r="D33" s="28">
        <v>1000</v>
      </c>
      <c r="E33" s="53">
        <v>0</v>
      </c>
      <c r="F33" s="21">
        <v>0</v>
      </c>
      <c r="G33" s="53">
        <v>1000</v>
      </c>
      <c r="H33" s="104">
        <v>0</v>
      </c>
      <c r="I33" s="104">
        <v>1000</v>
      </c>
      <c r="J33" s="104">
        <f t="shared" ref="J33" si="20">+I33/10*12</f>
        <v>1200</v>
      </c>
      <c r="K33" s="59">
        <v>0</v>
      </c>
      <c r="L33" s="59">
        <v>0</v>
      </c>
      <c r="M33" s="59">
        <v>0</v>
      </c>
    </row>
    <row r="34" spans="1:62" s="6" customFormat="1" ht="16.5" thickBot="1">
      <c r="A34" s="119" t="s">
        <v>17</v>
      </c>
      <c r="B34" s="120"/>
      <c r="C34" s="122"/>
      <c r="D34" s="123">
        <f>SUM(D33:D33)</f>
        <v>1000</v>
      </c>
      <c r="E34" s="124">
        <f>SUM(E33:E33)</f>
        <v>0</v>
      </c>
      <c r="F34" s="124">
        <f>SUM(F33:F33)</f>
        <v>0</v>
      </c>
      <c r="G34" s="125" t="e">
        <f>SUM(#REF!,G33)</f>
        <v>#REF!</v>
      </c>
      <c r="H34" s="114">
        <f t="shared" ref="H34:M34" si="21">SUM(H33:H33)</f>
        <v>0</v>
      </c>
      <c r="I34" s="114">
        <f t="shared" si="21"/>
        <v>1000</v>
      </c>
      <c r="J34" s="114">
        <f t="shared" si="21"/>
        <v>1200</v>
      </c>
      <c r="K34" s="60">
        <f t="shared" si="21"/>
        <v>0</v>
      </c>
      <c r="L34" s="60">
        <f t="shared" si="21"/>
        <v>0</v>
      </c>
      <c r="M34" s="60">
        <f t="shared" si="21"/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13.5" thickTop="1">
      <c r="A35" s="2"/>
      <c r="B35" s="4"/>
      <c r="C35" s="19"/>
      <c r="D35" s="28" t="e">
        <f>SUM(#REF!,D34)</f>
        <v>#REF!</v>
      </c>
      <c r="E35" s="53" t="e">
        <f>SUM(#REF!,E34)</f>
        <v>#REF!</v>
      </c>
      <c r="F35" s="21" t="e">
        <f>SUM(#REF!,F34)</f>
        <v>#REF!</v>
      </c>
      <c r="G35" s="53"/>
      <c r="H35" s="104"/>
      <c r="I35" s="104"/>
      <c r="J35" s="104"/>
      <c r="K35" s="28" t="e">
        <f>SUM(#REF!,K34)</f>
        <v>#REF!</v>
      </c>
      <c r="L35" s="28" t="e">
        <f>SUM(#REF!,L34)</f>
        <v>#REF!</v>
      </c>
      <c r="M35" s="28" t="e">
        <f>SUM(#REF!,M34)</f>
        <v>#REF!</v>
      </c>
    </row>
    <row r="36" spans="1:62">
      <c r="A36" s="2"/>
      <c r="B36" s="4"/>
      <c r="C36" s="19"/>
      <c r="D36" s="28"/>
      <c r="E36" s="53"/>
      <c r="F36" s="21"/>
      <c r="G36" s="53"/>
      <c r="H36" s="104"/>
      <c r="I36" s="104"/>
      <c r="J36" s="104"/>
      <c r="K36" s="28"/>
      <c r="L36" s="28"/>
      <c r="M36" s="28"/>
    </row>
    <row r="37" spans="1:62" s="6" customFormat="1" ht="15.75">
      <c r="A37" s="106" t="s">
        <v>18</v>
      </c>
      <c r="B37" s="106"/>
      <c r="C37" s="107"/>
      <c r="D37" s="115"/>
      <c r="E37" s="52"/>
      <c r="F37" s="22"/>
      <c r="G37" s="52"/>
      <c r="H37" s="105"/>
      <c r="I37" s="105"/>
      <c r="J37" s="105"/>
      <c r="K37" s="60"/>
      <c r="L37" s="60"/>
      <c r="M37" s="6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>
      <c r="A38" s="4">
        <v>3722</v>
      </c>
      <c r="B38" s="4" t="s">
        <v>20</v>
      </c>
      <c r="C38" s="19" t="s">
        <v>150</v>
      </c>
      <c r="D38" s="117">
        <v>130000</v>
      </c>
      <c r="E38" s="21">
        <v>127600</v>
      </c>
      <c r="F38" s="21">
        <v>155000</v>
      </c>
      <c r="G38" s="53">
        <v>143727</v>
      </c>
      <c r="H38" s="104">
        <v>155000</v>
      </c>
      <c r="I38" s="104">
        <v>147840</v>
      </c>
      <c r="J38" s="59">
        <v>150000</v>
      </c>
      <c r="K38" s="28">
        <v>155000</v>
      </c>
      <c r="L38" s="28">
        <v>155000</v>
      </c>
      <c r="M38" s="28">
        <v>155000</v>
      </c>
      <c r="N38" s="2" t="s">
        <v>173</v>
      </c>
    </row>
    <row r="39" spans="1:62" s="6" customFormat="1" ht="16.5" thickBot="1">
      <c r="A39" s="119" t="s">
        <v>19</v>
      </c>
      <c r="B39" s="120"/>
      <c r="C39" s="122"/>
      <c r="D39" s="129">
        <f t="shared" ref="D39:J39" si="22">SUM(D38)</f>
        <v>130000</v>
      </c>
      <c r="E39" s="125">
        <f t="shared" si="22"/>
        <v>127600</v>
      </c>
      <c r="F39" s="124">
        <f t="shared" si="22"/>
        <v>155000</v>
      </c>
      <c r="G39" s="125">
        <f t="shared" si="22"/>
        <v>143727</v>
      </c>
      <c r="H39" s="114">
        <f t="shared" si="22"/>
        <v>155000</v>
      </c>
      <c r="I39" s="114">
        <f t="shared" si="22"/>
        <v>147840</v>
      </c>
      <c r="J39" s="114">
        <f t="shared" si="22"/>
        <v>150000</v>
      </c>
      <c r="K39" s="60">
        <f t="shared" ref="K39:M39" si="23">SUM(K38)</f>
        <v>155000</v>
      </c>
      <c r="L39" s="60">
        <f t="shared" si="23"/>
        <v>155000</v>
      </c>
      <c r="M39" s="60">
        <f t="shared" si="23"/>
        <v>155000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s="6" customFormat="1" ht="16.5" thickTop="1">
      <c r="A40" s="106" t="s">
        <v>112</v>
      </c>
      <c r="B40" s="106"/>
      <c r="C40" s="107"/>
      <c r="D40" s="126"/>
      <c r="E40" s="127"/>
      <c r="F40" s="128"/>
      <c r="G40" s="127"/>
      <c r="H40" s="105"/>
      <c r="I40" s="105"/>
      <c r="J40" s="105"/>
      <c r="K40" s="60"/>
      <c r="L40" s="60"/>
      <c r="M40" s="6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>
      <c r="A41" s="4" t="s">
        <v>113</v>
      </c>
      <c r="B41" s="4" t="s">
        <v>91</v>
      </c>
      <c r="C41" s="19" t="s">
        <v>153</v>
      </c>
      <c r="D41" s="117">
        <v>60000</v>
      </c>
      <c r="E41" s="21">
        <v>38978</v>
      </c>
      <c r="F41" s="21">
        <v>47000</v>
      </c>
      <c r="G41" s="53">
        <v>54775</v>
      </c>
      <c r="H41" s="104">
        <v>65000</v>
      </c>
      <c r="I41" s="104">
        <v>43342.5</v>
      </c>
      <c r="J41" s="104">
        <f>+I41/10*12+1</f>
        <v>52012</v>
      </c>
      <c r="K41" s="28">
        <v>65000</v>
      </c>
      <c r="L41" s="28">
        <v>65000</v>
      </c>
      <c r="M41" s="28">
        <v>65000</v>
      </c>
      <c r="N41" s="2" t="s">
        <v>174</v>
      </c>
    </row>
    <row r="42" spans="1:62" s="6" customFormat="1" ht="16.5" thickBot="1">
      <c r="A42" s="119" t="s">
        <v>216</v>
      </c>
      <c r="B42" s="120"/>
      <c r="C42" s="122"/>
      <c r="D42" s="129">
        <f t="shared" ref="D42:J42" si="24">SUM(D41)</f>
        <v>60000</v>
      </c>
      <c r="E42" s="125">
        <f t="shared" si="24"/>
        <v>38978</v>
      </c>
      <c r="F42" s="124">
        <f t="shared" si="24"/>
        <v>47000</v>
      </c>
      <c r="G42" s="125">
        <f t="shared" si="24"/>
        <v>54775</v>
      </c>
      <c r="H42" s="114">
        <f t="shared" si="24"/>
        <v>65000</v>
      </c>
      <c r="I42" s="114">
        <f t="shared" si="24"/>
        <v>43342.5</v>
      </c>
      <c r="J42" s="114">
        <f t="shared" si="24"/>
        <v>52012</v>
      </c>
      <c r="K42" s="60">
        <f t="shared" ref="K42:M42" si="25">SUM(K41)</f>
        <v>65000</v>
      </c>
      <c r="L42" s="60">
        <f t="shared" si="25"/>
        <v>65000</v>
      </c>
      <c r="M42" s="60">
        <f t="shared" si="25"/>
        <v>65000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3.5" thickTop="1">
      <c r="A43" s="118" t="s">
        <v>218</v>
      </c>
      <c r="B43" s="4"/>
      <c r="C43" s="19" t="s">
        <v>217</v>
      </c>
      <c r="D43" s="28">
        <f>SUM(D39,D42)</f>
        <v>190000</v>
      </c>
      <c r="E43" s="53">
        <f>SUM(E39,E42)</f>
        <v>166578</v>
      </c>
      <c r="F43" s="21">
        <f>SUM(F39,F42)</f>
        <v>202000</v>
      </c>
      <c r="G43" s="53">
        <f>SUM(G39,G42)</f>
        <v>198502</v>
      </c>
      <c r="H43" s="104">
        <f>SUM(H39,H42)</f>
        <v>220000</v>
      </c>
      <c r="I43" s="104">
        <f t="shared" ref="I43:J43" si="26">SUM(I39,I42)</f>
        <v>191182.5</v>
      </c>
      <c r="J43" s="104">
        <f t="shared" si="26"/>
        <v>202012</v>
      </c>
      <c r="K43" s="28"/>
      <c r="L43" s="28"/>
      <c r="M43" s="28"/>
    </row>
    <row r="44" spans="1:62">
      <c r="D44" s="53"/>
      <c r="E44" s="53"/>
      <c r="F44" s="21"/>
      <c r="G44" s="53"/>
      <c r="H44" s="104"/>
      <c r="I44" s="104"/>
      <c r="J44" s="104"/>
      <c r="K44" s="28"/>
      <c r="L44" s="28"/>
      <c r="M44" s="28"/>
    </row>
    <row r="45" spans="1:62" s="6" customFormat="1" ht="15.75">
      <c r="A45" s="106" t="s">
        <v>21</v>
      </c>
      <c r="B45" s="106"/>
      <c r="C45" s="107"/>
      <c r="D45" s="115"/>
      <c r="E45" s="52"/>
      <c r="F45" s="22"/>
      <c r="G45" s="52"/>
      <c r="H45" s="105"/>
      <c r="I45" s="105"/>
      <c r="J45" s="105"/>
      <c r="K45" s="60"/>
      <c r="L45" s="60"/>
      <c r="M45" s="6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>
      <c r="A46" s="4" t="s">
        <v>69</v>
      </c>
      <c r="B46" s="4" t="s">
        <v>109</v>
      </c>
      <c r="C46" s="19" t="s">
        <v>110</v>
      </c>
      <c r="D46" s="117">
        <v>5000</v>
      </c>
      <c r="E46" s="21">
        <v>123</v>
      </c>
      <c r="F46" s="21">
        <v>5000</v>
      </c>
      <c r="G46" s="53">
        <v>0</v>
      </c>
      <c r="H46" s="104">
        <v>5000</v>
      </c>
      <c r="I46" s="104">
        <v>130</v>
      </c>
      <c r="J46" s="104">
        <f t="shared" ref="J46:J48" si="27">+I46/10*12</f>
        <v>156</v>
      </c>
      <c r="K46" s="28">
        <v>5000</v>
      </c>
      <c r="L46" s="28">
        <v>5000</v>
      </c>
      <c r="M46" s="28">
        <v>5000</v>
      </c>
      <c r="N46" s="2" t="s">
        <v>175</v>
      </c>
    </row>
    <row r="47" spans="1:62">
      <c r="A47" s="4">
        <v>6171</v>
      </c>
      <c r="B47" s="4">
        <v>2132</v>
      </c>
      <c r="C47" s="19" t="s">
        <v>151</v>
      </c>
      <c r="D47" s="117">
        <v>6000</v>
      </c>
      <c r="E47" s="21">
        <v>4500</v>
      </c>
      <c r="F47" s="21">
        <v>6000</v>
      </c>
      <c r="G47" s="53">
        <v>6000</v>
      </c>
      <c r="H47" s="104">
        <v>6000</v>
      </c>
      <c r="I47" s="104">
        <v>4500</v>
      </c>
      <c r="J47" s="104">
        <f t="shared" si="27"/>
        <v>5400</v>
      </c>
      <c r="K47" s="28">
        <v>6000</v>
      </c>
      <c r="L47" s="28">
        <v>6000</v>
      </c>
      <c r="M47" s="28">
        <v>6000</v>
      </c>
      <c r="N47" s="2" t="s">
        <v>176</v>
      </c>
    </row>
    <row r="48" spans="1:62">
      <c r="A48" s="4">
        <v>6171</v>
      </c>
      <c r="B48" s="4" t="s">
        <v>91</v>
      </c>
      <c r="C48" s="19" t="s">
        <v>153</v>
      </c>
      <c r="D48" s="117">
        <v>0</v>
      </c>
      <c r="E48" s="61">
        <v>16742</v>
      </c>
      <c r="F48" s="21">
        <v>0</v>
      </c>
      <c r="G48" s="53">
        <v>5393</v>
      </c>
      <c r="H48" s="104">
        <v>0</v>
      </c>
      <c r="I48" s="104">
        <v>466</v>
      </c>
      <c r="J48" s="104">
        <f t="shared" si="27"/>
        <v>559.20000000000005</v>
      </c>
      <c r="K48" s="28">
        <v>0</v>
      </c>
      <c r="L48" s="28">
        <v>0</v>
      </c>
      <c r="M48" s="28">
        <v>0</v>
      </c>
    </row>
    <row r="49" spans="1:62" s="6" customFormat="1" ht="16.5" thickBot="1">
      <c r="A49" s="119" t="s">
        <v>22</v>
      </c>
      <c r="B49" s="120"/>
      <c r="C49" s="122"/>
      <c r="D49" s="123">
        <f>SUM(D46:D48)</f>
        <v>11000</v>
      </c>
      <c r="E49" s="124">
        <f>SUM(E46:E48)</f>
        <v>21365</v>
      </c>
      <c r="F49" s="124">
        <f>SUM(F46:F48)</f>
        <v>11000</v>
      </c>
      <c r="G49" s="125">
        <f>SUM(G46:G48)</f>
        <v>11393</v>
      </c>
      <c r="H49" s="114">
        <f>SUM(H46:H48)</f>
        <v>11000</v>
      </c>
      <c r="I49" s="114">
        <f t="shared" ref="I49:J49" si="28">SUM(I46:I48)</f>
        <v>5096</v>
      </c>
      <c r="J49" s="114">
        <f t="shared" si="28"/>
        <v>6115.2</v>
      </c>
      <c r="K49" s="60">
        <f t="shared" ref="K49:M49" si="29">SUM(K46:K48)</f>
        <v>11000</v>
      </c>
      <c r="L49" s="60">
        <f t="shared" si="29"/>
        <v>11000</v>
      </c>
      <c r="M49" s="60">
        <f t="shared" si="29"/>
        <v>11000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ht="13.5" thickTop="1">
      <c r="A50" s="2"/>
      <c r="B50" s="4"/>
      <c r="C50" s="19"/>
      <c r="D50" s="28"/>
      <c r="E50" s="53"/>
      <c r="F50" s="21"/>
      <c r="G50" s="53"/>
      <c r="H50" s="104"/>
      <c r="I50" s="104"/>
      <c r="J50" s="104"/>
      <c r="K50" s="28"/>
      <c r="L50" s="28"/>
      <c r="M50" s="28"/>
    </row>
    <row r="51" spans="1:62">
      <c r="A51" s="2"/>
      <c r="B51" s="4"/>
      <c r="C51" s="19"/>
      <c r="D51" s="28"/>
      <c r="E51" s="53"/>
      <c r="F51" s="21"/>
      <c r="G51" s="53"/>
      <c r="H51" s="104"/>
      <c r="I51" s="104"/>
      <c r="J51" s="104"/>
      <c r="K51" s="28"/>
      <c r="L51" s="28"/>
      <c r="M51" s="28"/>
    </row>
    <row r="52" spans="1:62" s="6" customFormat="1" ht="15.75">
      <c r="A52" s="106" t="s">
        <v>152</v>
      </c>
      <c r="B52" s="106"/>
      <c r="C52" s="107"/>
      <c r="D52" s="115"/>
      <c r="E52" s="52"/>
      <c r="F52" s="22"/>
      <c r="G52" s="52"/>
      <c r="H52" s="105"/>
      <c r="I52" s="105"/>
      <c r="J52" s="105"/>
      <c r="K52" s="60"/>
      <c r="L52" s="60"/>
      <c r="M52" s="6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>
      <c r="A53" s="4">
        <v>6310</v>
      </c>
      <c r="B53" s="4">
        <v>2141</v>
      </c>
      <c r="C53" s="19" t="s">
        <v>99</v>
      </c>
      <c r="D53" s="117">
        <v>2000</v>
      </c>
      <c r="E53" s="21">
        <v>269</v>
      </c>
      <c r="F53" s="21">
        <v>900</v>
      </c>
      <c r="G53" s="53">
        <v>574</v>
      </c>
      <c r="H53" s="104">
        <v>900</v>
      </c>
      <c r="I53" s="104">
        <v>435.04</v>
      </c>
      <c r="J53" s="104">
        <f t="shared" ref="J53" si="30">+I53/10*12</f>
        <v>522.048</v>
      </c>
      <c r="K53" s="28">
        <v>900</v>
      </c>
      <c r="L53" s="28">
        <v>900</v>
      </c>
      <c r="M53" s="28">
        <v>900</v>
      </c>
    </row>
    <row r="54" spans="1:62" s="6" customFormat="1" ht="16.5" thickBot="1">
      <c r="A54" s="119" t="s">
        <v>23</v>
      </c>
      <c r="B54" s="120"/>
      <c r="C54" s="122"/>
      <c r="D54" s="123">
        <f t="shared" ref="D54:M54" si="31">SUM(D53:D53)</f>
        <v>2000</v>
      </c>
      <c r="E54" s="124">
        <f t="shared" si="31"/>
        <v>269</v>
      </c>
      <c r="F54" s="124">
        <f t="shared" si="31"/>
        <v>900</v>
      </c>
      <c r="G54" s="125">
        <f t="shared" si="31"/>
        <v>574</v>
      </c>
      <c r="H54" s="114">
        <f t="shared" si="31"/>
        <v>900</v>
      </c>
      <c r="I54" s="114">
        <f t="shared" si="31"/>
        <v>435.04</v>
      </c>
      <c r="J54" s="114">
        <f t="shared" si="31"/>
        <v>522.048</v>
      </c>
      <c r="K54" s="60">
        <f t="shared" si="31"/>
        <v>900</v>
      </c>
      <c r="L54" s="60">
        <f t="shared" si="31"/>
        <v>900</v>
      </c>
      <c r="M54" s="60">
        <f t="shared" si="31"/>
        <v>900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ht="13.5" thickTop="1">
      <c r="D55" s="53"/>
      <c r="E55" s="53"/>
      <c r="F55" s="53"/>
      <c r="G55" s="53"/>
      <c r="H55" s="104"/>
      <c r="I55" s="104"/>
      <c r="J55" s="104"/>
      <c r="K55" s="28"/>
      <c r="L55" s="28"/>
      <c r="M55" s="28"/>
    </row>
    <row r="56" spans="1:62" ht="13.5" thickBot="1">
      <c r="D56" s="53"/>
      <c r="E56" s="53"/>
      <c r="F56" s="53"/>
      <c r="G56" s="53"/>
      <c r="H56" s="104"/>
      <c r="I56" s="104"/>
      <c r="J56" s="104"/>
      <c r="K56" s="28"/>
      <c r="L56" s="28"/>
      <c r="M56" s="28"/>
    </row>
    <row r="57" spans="1:62" s="7" customFormat="1" ht="19.5" thickTop="1" thickBot="1">
      <c r="A57" s="13" t="s">
        <v>24</v>
      </c>
      <c r="B57" s="14"/>
      <c r="C57" s="34"/>
      <c r="D57" s="58" t="e">
        <f>SUM(D19,D29,#REF!,D34,D39,D42,#REF!,D49,D54)</f>
        <v>#REF!</v>
      </c>
      <c r="E57" s="58" t="e">
        <f>SUM(E19,E29,#REF!,E34,E39,E42,#REF!,E49,E54)</f>
        <v>#REF!</v>
      </c>
      <c r="F57" s="58" t="e">
        <f>SUM(F19,F29,#REF!,F34,F39,F42,#REF!,F49,F54)</f>
        <v>#REF!</v>
      </c>
      <c r="G57" s="113" t="e">
        <f>SUM(G19,G23,G29,#REF!,G34,G39,G42,#REF!,G49,G54)</f>
        <v>#REF!</v>
      </c>
      <c r="H57" s="130">
        <f>SUM(H19,H23,H29,H34,H39,H42,H49,H54)</f>
        <v>3937300</v>
      </c>
      <c r="I57" s="130">
        <f t="shared" ref="I57:J57" si="32">SUM(I19,I23,I29,I34,I39,I42,I49,I54)</f>
        <v>3748958.13</v>
      </c>
      <c r="J57" s="130">
        <f t="shared" si="32"/>
        <v>4469666.756000001</v>
      </c>
      <c r="K57" s="96" t="e">
        <f>SUM(K19,K29,#REF!,K34,K39,K42,#REF!,K49,K54)</f>
        <v>#REF!</v>
      </c>
      <c r="L57" s="96" t="e">
        <f>SUM(L19,L29,#REF!,L34,L39,L42,#REF!,L49,L54)</f>
        <v>#REF!</v>
      </c>
      <c r="M57" s="96" t="e">
        <f>SUM(M19,M29,#REF!,M34,M39,M42,#REF!,M49,M54)</f>
        <v>#REF!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</row>
    <row r="58" spans="1:62">
      <c r="D58" s="15"/>
      <c r="E58" s="15">
        <v>2881484.49</v>
      </c>
      <c r="F58" s="15"/>
      <c r="G58" s="54">
        <v>20200</v>
      </c>
    </row>
    <row r="59" spans="1:62">
      <c r="D59" s="54"/>
      <c r="E59" s="54"/>
      <c r="F59" s="54"/>
      <c r="G59" s="54" t="e">
        <f>SUM(G57:G58)</f>
        <v>#REF!</v>
      </c>
      <c r="H59" s="104"/>
      <c r="I59" s="104"/>
      <c r="J59" s="104"/>
      <c r="K59" s="28"/>
      <c r="L59" s="28"/>
      <c r="M59" s="28"/>
    </row>
    <row r="60" spans="1:62">
      <c r="G60" s="54">
        <v>3273242</v>
      </c>
    </row>
    <row r="61" spans="1:62">
      <c r="G61" s="83" t="e">
        <f>+G60-G59</f>
        <v>#REF!</v>
      </c>
    </row>
  </sheetData>
  <pageMargins left="0.39370078740157483" right="0.31496062992125984" top="0.51" bottom="0.55000000000000004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DM156"/>
  <sheetViews>
    <sheetView workbookViewId="0">
      <pane xSplit="3" ySplit="5" topLeftCell="D6" activePane="bottomRight" state="frozen"/>
      <selection activeCell="C58" sqref="C58"/>
      <selection pane="topRight" activeCell="C58" sqref="C58"/>
      <selection pane="bottomLeft" activeCell="C58" sqref="C58"/>
      <selection pane="bottomRight" activeCell="C58" sqref="C58"/>
    </sheetView>
  </sheetViews>
  <sheetFormatPr defaultRowHeight="12.75"/>
  <cols>
    <col min="1" max="2" width="5.85546875" style="30" customWidth="1"/>
    <col min="3" max="3" width="34.7109375" style="23" bestFit="1" customWidth="1"/>
    <col min="4" max="6" width="20" style="72" hidden="1" customWidth="1"/>
    <col min="7" max="7" width="18.140625" style="31" hidden="1" customWidth="1"/>
    <col min="8" max="9" width="18.140625" style="88" hidden="1" customWidth="1"/>
    <col min="10" max="10" width="18.140625" style="88" customWidth="1"/>
    <col min="11" max="13" width="18.140625" style="31" hidden="1" customWidth="1"/>
    <col min="14" max="14" width="15.5703125" style="31" bestFit="1" customWidth="1"/>
    <col min="15" max="15" width="9.140625" style="31"/>
    <col min="16" max="16" width="9.42578125" style="31" bestFit="1" customWidth="1"/>
    <col min="17" max="17" width="9.140625" style="31"/>
    <col min="18" max="18" width="10.5703125" style="31" bestFit="1" customWidth="1"/>
    <col min="19" max="20" width="11.5703125" style="31" bestFit="1" customWidth="1"/>
    <col min="21" max="117" width="9.140625" style="31"/>
    <col min="118" max="16384" width="9.140625" style="23"/>
  </cols>
  <sheetData>
    <row r="1" spans="1:117" s="43" customFormat="1" ht="18">
      <c r="A1" s="42"/>
      <c r="B1" s="42" t="s">
        <v>88</v>
      </c>
      <c r="D1" s="62"/>
      <c r="E1" s="62"/>
      <c r="F1" s="62"/>
      <c r="G1" s="44"/>
      <c r="H1" s="84"/>
      <c r="I1" s="84"/>
      <c r="J1" s="8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</row>
    <row r="2" spans="1:117" s="46" customFormat="1">
      <c r="A2" s="45"/>
      <c r="B2" s="45"/>
      <c r="D2" s="63"/>
      <c r="E2" s="63"/>
      <c r="F2" s="63"/>
      <c r="G2" s="47"/>
      <c r="H2" s="85"/>
      <c r="I2" s="85"/>
      <c r="J2" s="8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</row>
    <row r="3" spans="1:117" s="49" customFormat="1" ht="15.75">
      <c r="A3" s="48"/>
      <c r="B3" s="48"/>
      <c r="D3" s="77">
        <v>2015</v>
      </c>
      <c r="E3" s="77">
        <v>2015</v>
      </c>
      <c r="F3" s="77">
        <v>2016</v>
      </c>
      <c r="G3" s="77">
        <v>2016</v>
      </c>
      <c r="H3" s="102">
        <v>2017</v>
      </c>
      <c r="I3" s="102">
        <v>2017</v>
      </c>
      <c r="J3" s="102">
        <v>2018</v>
      </c>
      <c r="K3" s="94">
        <v>2018</v>
      </c>
      <c r="L3" s="94">
        <v>2019</v>
      </c>
      <c r="M3" s="94">
        <v>2020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</row>
    <row r="4" spans="1:117" s="50" customFormat="1" ht="15.75">
      <c r="A4" s="51"/>
      <c r="B4" s="51"/>
      <c r="D4" s="64" t="s">
        <v>4</v>
      </c>
      <c r="E4" s="64" t="s">
        <v>142</v>
      </c>
      <c r="F4" s="64" t="s">
        <v>4</v>
      </c>
      <c r="G4" s="64" t="s">
        <v>131</v>
      </c>
      <c r="H4" s="102" t="s">
        <v>4</v>
      </c>
      <c r="I4" s="102" t="s">
        <v>131</v>
      </c>
      <c r="J4" s="102" t="s">
        <v>4</v>
      </c>
      <c r="K4" s="94" t="s">
        <v>4</v>
      </c>
      <c r="L4" s="94" t="s">
        <v>4</v>
      </c>
      <c r="M4" s="94" t="s">
        <v>4</v>
      </c>
    </row>
    <row r="5" spans="1:117" s="18" customFormat="1" ht="15.75">
      <c r="A5" s="25" t="s">
        <v>6</v>
      </c>
      <c r="B5" s="25" t="s">
        <v>1</v>
      </c>
      <c r="C5" s="26" t="s">
        <v>2</v>
      </c>
      <c r="D5" s="65" t="s">
        <v>3</v>
      </c>
      <c r="E5" s="65" t="s">
        <v>143</v>
      </c>
      <c r="F5" s="65" t="s">
        <v>3</v>
      </c>
      <c r="G5" s="65" t="s">
        <v>167</v>
      </c>
      <c r="H5" s="103" t="s">
        <v>3</v>
      </c>
      <c r="I5" s="103" t="s">
        <v>204</v>
      </c>
      <c r="J5" s="103" t="s">
        <v>141</v>
      </c>
      <c r="K5" s="95" t="s">
        <v>87</v>
      </c>
      <c r="L5" s="95" t="s">
        <v>87</v>
      </c>
      <c r="M5" s="95" t="s">
        <v>87</v>
      </c>
    </row>
    <row r="6" spans="1:117" s="19" customFormat="1">
      <c r="A6" s="27"/>
      <c r="B6" s="27"/>
      <c r="D6" s="66"/>
      <c r="E6" s="66"/>
      <c r="F6" s="66"/>
      <c r="H6" s="86"/>
      <c r="I6" s="86"/>
      <c r="J6" s="86"/>
    </row>
    <row r="7" spans="1:117" s="19" customFormat="1">
      <c r="A7" s="27"/>
      <c r="B7" s="27"/>
      <c r="D7" s="66"/>
      <c r="E7" s="66"/>
      <c r="F7" s="66"/>
      <c r="H7" s="86"/>
      <c r="I7" s="86"/>
      <c r="J7" s="86"/>
    </row>
    <row r="8" spans="1:117" s="20" customFormat="1" ht="15.75">
      <c r="A8" s="25" t="s">
        <v>114</v>
      </c>
      <c r="B8" s="25"/>
      <c r="C8" s="26"/>
      <c r="D8" s="67"/>
      <c r="E8" s="67"/>
      <c r="F8" s="67"/>
      <c r="G8" s="26"/>
      <c r="H8" s="87"/>
      <c r="I8" s="87"/>
      <c r="J8" s="8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</row>
    <row r="9" spans="1:117" s="15" customFormat="1">
      <c r="A9" s="27" t="s">
        <v>115</v>
      </c>
      <c r="B9" s="27" t="s">
        <v>27</v>
      </c>
      <c r="C9" s="19" t="s">
        <v>28</v>
      </c>
      <c r="D9" s="66">
        <v>250000</v>
      </c>
      <c r="E9" s="66">
        <v>0</v>
      </c>
      <c r="F9" s="68">
        <v>100000</v>
      </c>
      <c r="G9" s="28">
        <v>190091</v>
      </c>
      <c r="H9" s="93">
        <v>100000</v>
      </c>
      <c r="I9" s="132">
        <v>0</v>
      </c>
      <c r="J9" s="151">
        <v>550000</v>
      </c>
      <c r="K9" s="99">
        <v>100000</v>
      </c>
      <c r="L9" s="99">
        <v>100000</v>
      </c>
      <c r="M9" s="99">
        <v>100000</v>
      </c>
      <c r="N9" s="59" t="s">
        <v>190</v>
      </c>
      <c r="O9" s="19"/>
      <c r="P9" s="19" t="s">
        <v>192</v>
      </c>
      <c r="Q9" s="19"/>
      <c r="R9" s="19" t="s">
        <v>193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</row>
    <row r="10" spans="1:117" s="20" customFormat="1" ht="16.5" thickBot="1">
      <c r="A10" s="140" t="s">
        <v>26</v>
      </c>
      <c r="B10" s="140"/>
      <c r="C10" s="141"/>
      <c r="D10" s="142">
        <f>SUM(D9)</f>
        <v>250000</v>
      </c>
      <c r="E10" s="142">
        <f>SUM(E9)</f>
        <v>0</v>
      </c>
      <c r="F10" s="142">
        <f>SUM(F9)</f>
        <v>100000</v>
      </c>
      <c r="G10" s="142">
        <f>SUM(G9)</f>
        <v>190091</v>
      </c>
      <c r="H10" s="142">
        <f>SUM(H9)</f>
        <v>100000</v>
      </c>
      <c r="I10" s="142">
        <f t="shared" ref="I10:J10" si="0">SUM(I9)</f>
        <v>0</v>
      </c>
      <c r="J10" s="142">
        <f t="shared" si="0"/>
        <v>550000</v>
      </c>
      <c r="K10" s="67">
        <f t="shared" ref="K10:M10" si="1">SUM(K9)</f>
        <v>100000</v>
      </c>
      <c r="L10" s="67">
        <f t="shared" si="1"/>
        <v>100000</v>
      </c>
      <c r="M10" s="67">
        <f t="shared" si="1"/>
        <v>100000</v>
      </c>
      <c r="N10" s="28"/>
      <c r="O10" s="26"/>
      <c r="P10" s="26"/>
      <c r="Q10" s="26"/>
      <c r="R10" s="19" t="s">
        <v>199</v>
      </c>
      <c r="S10" s="19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</row>
    <row r="11" spans="1:117" s="19" customFormat="1" ht="13.5" thickTop="1">
      <c r="A11" s="27"/>
      <c r="B11" s="27"/>
      <c r="D11" s="66"/>
      <c r="E11" s="66"/>
      <c r="F11" s="66"/>
      <c r="G11" s="28"/>
      <c r="H11" s="86"/>
      <c r="I11" s="86"/>
      <c r="J11" s="86"/>
      <c r="N11" s="28"/>
      <c r="R11" s="19" t="s">
        <v>137</v>
      </c>
    </row>
    <row r="12" spans="1:117" s="19" customFormat="1">
      <c r="A12" s="27"/>
      <c r="B12" s="27"/>
      <c r="D12" s="66"/>
      <c r="E12" s="66"/>
      <c r="F12" s="66"/>
      <c r="G12" s="28"/>
      <c r="H12" s="86"/>
      <c r="I12" s="86"/>
      <c r="J12" s="86"/>
      <c r="N12" s="28"/>
      <c r="R12" s="19" t="s">
        <v>194</v>
      </c>
    </row>
    <row r="13" spans="1:117" s="20" customFormat="1" ht="15.75">
      <c r="A13" s="25" t="s">
        <v>154</v>
      </c>
      <c r="B13" s="25"/>
      <c r="C13" s="26"/>
      <c r="D13" s="67"/>
      <c r="E13" s="66"/>
      <c r="F13" s="66"/>
      <c r="G13" s="28"/>
      <c r="H13" s="87"/>
      <c r="I13" s="87"/>
      <c r="J13" s="87"/>
      <c r="K13" s="26"/>
      <c r="L13" s="26"/>
      <c r="M13" s="26"/>
      <c r="N13" s="28"/>
      <c r="O13" s="26"/>
      <c r="P13" s="26"/>
      <c r="Q13" s="26"/>
      <c r="R13" s="19" t="s">
        <v>191</v>
      </c>
      <c r="S13" s="19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</row>
    <row r="14" spans="1:117" s="15" customFormat="1">
      <c r="A14" s="27" t="s">
        <v>25</v>
      </c>
      <c r="B14" s="27" t="s">
        <v>27</v>
      </c>
      <c r="C14" s="19" t="s">
        <v>28</v>
      </c>
      <c r="D14" s="66">
        <v>600000</v>
      </c>
      <c r="E14" s="66">
        <v>340250</v>
      </c>
      <c r="F14" s="68">
        <v>300000</v>
      </c>
      <c r="G14" s="28">
        <v>27506</v>
      </c>
      <c r="H14" s="93">
        <v>300000</v>
      </c>
      <c r="I14" s="132">
        <v>35024</v>
      </c>
      <c r="J14" s="151">
        <v>600000</v>
      </c>
      <c r="K14" s="99">
        <v>300000</v>
      </c>
      <c r="L14" s="99">
        <v>300000</v>
      </c>
      <c r="M14" s="99">
        <v>300000</v>
      </c>
      <c r="N14" s="59" t="s">
        <v>137</v>
      </c>
      <c r="O14" s="19"/>
      <c r="P14" s="19"/>
      <c r="Q14" s="19"/>
      <c r="R14" s="19" t="s">
        <v>195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</row>
    <row r="15" spans="1:117" s="20" customFormat="1" ht="16.5" thickBot="1">
      <c r="A15" s="140" t="s">
        <v>26</v>
      </c>
      <c r="B15" s="140"/>
      <c r="C15" s="141"/>
      <c r="D15" s="142">
        <f>SUM(D14)</f>
        <v>600000</v>
      </c>
      <c r="E15" s="142">
        <f>SUM(E14)</f>
        <v>340250</v>
      </c>
      <c r="F15" s="142">
        <f>SUM(F14)</f>
        <v>300000</v>
      </c>
      <c r="G15" s="142">
        <f>SUM(G14)</f>
        <v>27506</v>
      </c>
      <c r="H15" s="142">
        <f>SUM(H14)</f>
        <v>300000</v>
      </c>
      <c r="I15" s="142">
        <f t="shared" ref="I15:J15" si="2">SUM(I14)</f>
        <v>35024</v>
      </c>
      <c r="J15" s="142">
        <f t="shared" si="2"/>
        <v>600000</v>
      </c>
      <c r="K15" s="67">
        <f t="shared" ref="K15:M15" si="3">SUM(K14)</f>
        <v>300000</v>
      </c>
      <c r="L15" s="67">
        <f t="shared" si="3"/>
        <v>300000</v>
      </c>
      <c r="M15" s="67">
        <f t="shared" si="3"/>
        <v>300000</v>
      </c>
      <c r="N15" s="28"/>
      <c r="O15" s="26"/>
      <c r="P15" s="26"/>
      <c r="Q15" s="26"/>
      <c r="R15" s="19" t="s">
        <v>200</v>
      </c>
      <c r="S15" s="19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</row>
    <row r="16" spans="1:117" s="15" customFormat="1" ht="13.5" thickTop="1">
      <c r="A16" s="27"/>
      <c r="B16" s="27"/>
      <c r="C16" s="19"/>
      <c r="D16" s="66"/>
      <c r="E16" s="66"/>
      <c r="F16" s="66">
        <f>SUM(F10,F15)</f>
        <v>400000</v>
      </c>
      <c r="G16" s="66">
        <f>SUM(G10,G15)</f>
        <v>217597</v>
      </c>
      <c r="H16" s="66">
        <f>SUM(H10,H15)</f>
        <v>400000</v>
      </c>
      <c r="I16" s="66">
        <f t="shared" ref="I16:J16" si="4">SUM(I10,I15)</f>
        <v>35024</v>
      </c>
      <c r="J16" s="66">
        <f t="shared" si="4"/>
        <v>1150000</v>
      </c>
      <c r="K16" s="66">
        <f t="shared" ref="K16:M16" si="5">SUM(K10,K15)</f>
        <v>400000</v>
      </c>
      <c r="L16" s="66">
        <f t="shared" si="5"/>
        <v>400000</v>
      </c>
      <c r="M16" s="66">
        <f t="shared" si="5"/>
        <v>400000</v>
      </c>
      <c r="N16" s="19"/>
      <c r="O16" s="19"/>
      <c r="P16" s="19"/>
      <c r="Q16" s="19"/>
      <c r="R16" s="19" t="s">
        <v>198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</row>
    <row r="17" spans="1:117" s="15" customFormat="1">
      <c r="A17" s="27"/>
      <c r="B17" s="27"/>
      <c r="C17" s="19"/>
      <c r="D17" s="66"/>
      <c r="E17" s="66"/>
      <c r="F17" s="66"/>
      <c r="G17" s="19"/>
      <c r="H17" s="86"/>
      <c r="I17" s="86"/>
      <c r="J17" s="86"/>
      <c r="K17" s="19"/>
      <c r="L17" s="19"/>
      <c r="M17" s="19"/>
      <c r="N17" s="19"/>
      <c r="O17" s="19"/>
      <c r="P17" s="19"/>
      <c r="Q17" s="19"/>
      <c r="R17" s="19" t="s">
        <v>196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</row>
    <row r="18" spans="1:117" s="20" customFormat="1" ht="15.75">
      <c r="A18" s="25" t="s">
        <v>116</v>
      </c>
      <c r="B18" s="25"/>
      <c r="C18" s="26"/>
      <c r="D18" s="66"/>
      <c r="E18" s="66"/>
      <c r="F18" s="66"/>
      <c r="G18" s="26"/>
      <c r="H18" s="87"/>
      <c r="I18" s="87"/>
      <c r="J18" s="87"/>
      <c r="K18" s="26"/>
      <c r="L18" s="26"/>
      <c r="M18" s="26"/>
      <c r="N18" s="26"/>
      <c r="O18" s="26"/>
      <c r="P18" s="26"/>
      <c r="Q18" s="26"/>
      <c r="R18" s="19" t="s">
        <v>197</v>
      </c>
      <c r="S18" s="19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</row>
    <row r="19" spans="1:117" s="15" customFormat="1">
      <c r="A19" s="27" t="s">
        <v>117</v>
      </c>
      <c r="B19" s="27" t="s">
        <v>118</v>
      </c>
      <c r="C19" s="19" t="s">
        <v>119</v>
      </c>
      <c r="D19" s="66">
        <v>10000</v>
      </c>
      <c r="E19" s="66">
        <v>0</v>
      </c>
      <c r="F19" s="66">
        <v>5000</v>
      </c>
      <c r="G19" s="19">
        <v>0</v>
      </c>
      <c r="H19" s="93">
        <v>15000</v>
      </c>
      <c r="I19" s="93">
        <v>0</v>
      </c>
      <c r="J19" s="93">
        <v>15000</v>
      </c>
      <c r="K19" s="99">
        <v>15000</v>
      </c>
      <c r="L19" s="99">
        <v>15000</v>
      </c>
      <c r="M19" s="99">
        <v>15000</v>
      </c>
      <c r="N19" s="19" t="s">
        <v>229</v>
      </c>
      <c r="O19" s="19"/>
      <c r="P19" s="19"/>
      <c r="Q19" s="19"/>
      <c r="R19" s="15" t="s">
        <v>201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</row>
    <row r="20" spans="1:117" s="20" customFormat="1" ht="16.5" thickBot="1">
      <c r="A20" s="140" t="s">
        <v>29</v>
      </c>
      <c r="B20" s="140"/>
      <c r="C20" s="141"/>
      <c r="D20" s="142">
        <f>SUM(D19)</f>
        <v>10000</v>
      </c>
      <c r="E20" s="142">
        <f>SUM(E19)</f>
        <v>0</v>
      </c>
      <c r="F20" s="142">
        <f>SUM(F19)</f>
        <v>5000</v>
      </c>
      <c r="G20" s="142">
        <f>SUM(G19)</f>
        <v>0</v>
      </c>
      <c r="H20" s="142">
        <f>SUM(H19)</f>
        <v>15000</v>
      </c>
      <c r="I20" s="142">
        <f t="shared" ref="I20:J20" si="6">SUM(I19)</f>
        <v>0</v>
      </c>
      <c r="J20" s="142">
        <f t="shared" si="6"/>
        <v>15000</v>
      </c>
      <c r="K20" s="67">
        <f t="shared" ref="K20:M20" si="7">SUM(K19)</f>
        <v>15000</v>
      </c>
      <c r="L20" s="67">
        <f t="shared" si="7"/>
        <v>15000</v>
      </c>
      <c r="M20" s="67">
        <f t="shared" si="7"/>
        <v>15000</v>
      </c>
      <c r="N20" s="28"/>
      <c r="O20" s="26"/>
      <c r="P20" s="26"/>
      <c r="Q20" s="26"/>
      <c r="R20" s="19" t="s">
        <v>202</v>
      </c>
      <c r="S20" s="19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</row>
    <row r="21" spans="1:117" s="15" customFormat="1" ht="13.5" thickTop="1">
      <c r="A21" s="27"/>
      <c r="B21" s="27"/>
      <c r="C21" s="19"/>
      <c r="D21" s="66"/>
      <c r="E21" s="66"/>
      <c r="F21" s="66"/>
      <c r="G21" s="19"/>
      <c r="H21" s="86"/>
      <c r="I21" s="86"/>
      <c r="J21" s="86"/>
      <c r="K21" s="19"/>
      <c r="L21" s="19"/>
      <c r="M21" s="19"/>
      <c r="N21" s="19"/>
      <c r="O21" s="19"/>
      <c r="P21" s="19"/>
      <c r="Q21" s="19"/>
      <c r="R21" s="19" t="s">
        <v>203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</row>
    <row r="22" spans="1:117" s="15" customFormat="1">
      <c r="A22" s="27"/>
      <c r="B22" s="27"/>
      <c r="C22" s="19"/>
      <c r="D22" s="66"/>
      <c r="E22" s="66"/>
      <c r="F22" s="66"/>
      <c r="G22" s="19"/>
      <c r="H22" s="86"/>
      <c r="I22" s="86"/>
      <c r="J22" s="86"/>
      <c r="K22" s="19"/>
      <c r="L22" s="19"/>
      <c r="M22" s="19"/>
      <c r="N22" s="19"/>
      <c r="O22" s="19"/>
      <c r="P22" s="19"/>
      <c r="Q22" s="19"/>
      <c r="R22" s="19" t="s">
        <v>234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</row>
    <row r="23" spans="1:117" s="20" customFormat="1" ht="15.75">
      <c r="A23" s="25" t="s">
        <v>30</v>
      </c>
      <c r="B23" s="25"/>
      <c r="C23" s="26"/>
      <c r="D23" s="66"/>
      <c r="E23" s="66"/>
      <c r="F23" s="66"/>
      <c r="G23" s="26"/>
      <c r="H23" s="87"/>
      <c r="I23" s="87"/>
      <c r="J23" s="87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</row>
    <row r="24" spans="1:117" s="15" customFormat="1">
      <c r="A24" s="27" t="s">
        <v>31</v>
      </c>
      <c r="B24" s="27" t="s">
        <v>33</v>
      </c>
      <c r="C24" s="19" t="s">
        <v>34</v>
      </c>
      <c r="D24" s="69">
        <v>83926</v>
      </c>
      <c r="E24" s="66">
        <v>169209</v>
      </c>
      <c r="F24" s="68">
        <v>100000</v>
      </c>
      <c r="G24" s="28">
        <v>23423</v>
      </c>
      <c r="H24" s="93">
        <v>100000</v>
      </c>
      <c r="I24" s="93">
        <v>0</v>
      </c>
      <c r="J24" s="151">
        <v>100000</v>
      </c>
      <c r="K24" s="99">
        <v>0</v>
      </c>
      <c r="L24" s="99">
        <v>100000</v>
      </c>
      <c r="M24" s="99">
        <v>0</v>
      </c>
      <c r="N24" s="15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</row>
    <row r="25" spans="1:117" s="20" customFormat="1" ht="16.5" thickBot="1">
      <c r="A25" s="140" t="s">
        <v>32</v>
      </c>
      <c r="B25" s="140"/>
      <c r="C25" s="141"/>
      <c r="D25" s="142">
        <f>SUM(D24:D24)</f>
        <v>83926</v>
      </c>
      <c r="E25" s="142">
        <f>SUM(E24:E24)</f>
        <v>169209</v>
      </c>
      <c r="F25" s="142">
        <f>SUM(F24)</f>
        <v>100000</v>
      </c>
      <c r="G25" s="142">
        <f>SUM(G24)</f>
        <v>23423</v>
      </c>
      <c r="H25" s="142">
        <f>SUM(H24)</f>
        <v>100000</v>
      </c>
      <c r="I25" s="142">
        <f t="shared" ref="I25:J25" si="8">SUM(I24)</f>
        <v>0</v>
      </c>
      <c r="J25" s="142">
        <f t="shared" si="8"/>
        <v>100000</v>
      </c>
      <c r="K25" s="67">
        <f t="shared" ref="K25:M25" si="9">SUM(K24)</f>
        <v>0</v>
      </c>
      <c r="L25" s="67">
        <f t="shared" si="9"/>
        <v>100000</v>
      </c>
      <c r="M25" s="67">
        <f t="shared" si="9"/>
        <v>0</v>
      </c>
      <c r="N25" s="28" t="s">
        <v>144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</row>
    <row r="26" spans="1:117" ht="13.5" thickTop="1">
      <c r="A26" s="131"/>
      <c r="B26" s="131"/>
      <c r="C26" s="31"/>
      <c r="D26" s="66"/>
      <c r="E26" s="66"/>
      <c r="F26" s="66"/>
    </row>
    <row r="27" spans="1:117">
      <c r="A27" s="131"/>
      <c r="B27" s="131"/>
      <c r="C27" s="31"/>
      <c r="D27" s="66"/>
      <c r="E27" s="66"/>
      <c r="F27" s="66"/>
    </row>
    <row r="28" spans="1:117" s="20" customFormat="1" ht="15.75">
      <c r="A28" s="25" t="s">
        <v>155</v>
      </c>
      <c r="B28" s="25"/>
      <c r="C28" s="26"/>
      <c r="D28" s="66"/>
      <c r="E28" s="66"/>
      <c r="F28" s="66"/>
      <c r="G28" s="26"/>
      <c r="H28" s="87"/>
      <c r="I28" s="87"/>
      <c r="J28" s="87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</row>
    <row r="29" spans="1:117" s="26" customFormat="1" ht="15.75">
      <c r="A29" s="27" t="s">
        <v>35</v>
      </c>
      <c r="B29" s="27" t="s">
        <v>123</v>
      </c>
      <c r="C29" s="19" t="s">
        <v>138</v>
      </c>
      <c r="D29" s="66">
        <v>450000</v>
      </c>
      <c r="E29" s="66">
        <v>330121</v>
      </c>
      <c r="F29" s="70">
        <v>1000000</v>
      </c>
      <c r="G29" s="66">
        <v>584638</v>
      </c>
      <c r="H29" s="93">
        <v>350000</v>
      </c>
      <c r="I29" s="93">
        <v>56340</v>
      </c>
      <c r="J29" s="133">
        <v>100000</v>
      </c>
      <c r="K29" s="99">
        <v>0</v>
      </c>
      <c r="L29" s="99">
        <v>0</v>
      </c>
      <c r="M29" s="99">
        <v>0</v>
      </c>
      <c r="N29" s="26" t="s">
        <v>145</v>
      </c>
    </row>
    <row r="30" spans="1:117" s="15" customFormat="1">
      <c r="A30" s="27" t="s">
        <v>35</v>
      </c>
      <c r="B30" s="27" t="s">
        <v>33</v>
      </c>
      <c r="C30" s="19" t="s">
        <v>37</v>
      </c>
      <c r="D30" s="66">
        <v>250000</v>
      </c>
      <c r="E30" s="66">
        <v>78593</v>
      </c>
      <c r="F30" s="68">
        <v>110000</v>
      </c>
      <c r="G30" s="66">
        <v>0</v>
      </c>
      <c r="H30" s="93">
        <v>150000</v>
      </c>
      <c r="I30" s="93">
        <v>0</v>
      </c>
      <c r="J30" s="151">
        <v>150000</v>
      </c>
      <c r="K30" s="99">
        <v>0</v>
      </c>
      <c r="L30" s="99">
        <v>150000</v>
      </c>
      <c r="M30" s="99">
        <v>0</v>
      </c>
      <c r="N30" s="158" t="s">
        <v>144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</row>
    <row r="31" spans="1:117" s="20" customFormat="1" ht="16.5" thickBot="1">
      <c r="A31" s="140" t="s">
        <v>36</v>
      </c>
      <c r="B31" s="140"/>
      <c r="C31" s="141"/>
      <c r="D31" s="142">
        <f>SUM(D29:D30)</f>
        <v>700000</v>
      </c>
      <c r="E31" s="142">
        <f>SUM(E29:E30)</f>
        <v>408714</v>
      </c>
      <c r="F31" s="142">
        <f>SUM(F29:F30)</f>
        <v>1110000</v>
      </c>
      <c r="G31" s="142">
        <f>SUM(G29:G30)</f>
        <v>584638</v>
      </c>
      <c r="H31" s="142">
        <f>SUM(H29:H30)</f>
        <v>500000</v>
      </c>
      <c r="I31" s="142">
        <f t="shared" ref="I31:J31" si="10">SUM(I29:I30)</f>
        <v>56340</v>
      </c>
      <c r="J31" s="142">
        <f t="shared" si="10"/>
        <v>250000</v>
      </c>
      <c r="K31" s="67">
        <f>SUM(K29:K30)</f>
        <v>0</v>
      </c>
      <c r="L31" s="67">
        <f>SUM(L29:L30)</f>
        <v>150000</v>
      </c>
      <c r="M31" s="67">
        <f>SUM(M29:M30)</f>
        <v>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</row>
    <row r="32" spans="1:117" ht="13.5" thickTop="1">
      <c r="A32" s="131"/>
      <c r="B32" s="131"/>
      <c r="C32" s="31"/>
      <c r="D32" s="66"/>
      <c r="E32" s="66"/>
      <c r="F32" s="66"/>
    </row>
    <row r="33" spans="1:117">
      <c r="A33" s="131"/>
      <c r="B33" s="131"/>
      <c r="C33" s="31"/>
      <c r="D33" s="66"/>
      <c r="E33" s="66"/>
      <c r="F33" s="66"/>
    </row>
    <row r="34" spans="1:117" s="20" customFormat="1" ht="15.75">
      <c r="A34" s="25" t="s">
        <v>38</v>
      </c>
      <c r="B34" s="25"/>
      <c r="C34" s="26"/>
      <c r="D34" s="66"/>
      <c r="E34" s="66"/>
      <c r="F34" s="66"/>
      <c r="G34" s="26"/>
      <c r="H34" s="87"/>
      <c r="I34" s="87"/>
      <c r="J34" s="8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</row>
    <row r="35" spans="1:117" s="15" customFormat="1">
      <c r="A35" s="27" t="s">
        <v>39</v>
      </c>
      <c r="B35" s="27" t="s">
        <v>41</v>
      </c>
      <c r="C35" s="19" t="s">
        <v>43</v>
      </c>
      <c r="D35" s="66">
        <v>1600</v>
      </c>
      <c r="E35" s="66">
        <v>1944</v>
      </c>
      <c r="F35" s="66">
        <v>2900</v>
      </c>
      <c r="G35" s="66">
        <v>1836</v>
      </c>
      <c r="H35" s="93">
        <v>2500</v>
      </c>
      <c r="I35" s="93">
        <v>2634</v>
      </c>
      <c r="J35" s="93">
        <f t="shared" ref="J35" si="11">+I35/10*12</f>
        <v>3160.7999999999997</v>
      </c>
      <c r="K35" s="99">
        <v>2448</v>
      </c>
      <c r="L35" s="99">
        <v>2448</v>
      </c>
      <c r="M35" s="99">
        <v>2448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</row>
    <row r="36" spans="1:117" s="20" customFormat="1" ht="16.5" thickBot="1">
      <c r="A36" s="140" t="s">
        <v>40</v>
      </c>
      <c r="B36" s="140"/>
      <c r="C36" s="141"/>
      <c r="D36" s="142">
        <f>SUM(D35:D35)</f>
        <v>1600</v>
      </c>
      <c r="E36" s="142">
        <f>SUM(E35:E35)</f>
        <v>1944</v>
      </c>
      <c r="F36" s="142">
        <f>SUM(F35:F35)</f>
        <v>2900</v>
      </c>
      <c r="G36" s="142">
        <f>SUM(G35:G35)</f>
        <v>1836</v>
      </c>
      <c r="H36" s="142">
        <f>SUM(H35:H35)</f>
        <v>2500</v>
      </c>
      <c r="I36" s="142">
        <f t="shared" ref="I36:J36" si="12">SUM(I35:I35)</f>
        <v>2634</v>
      </c>
      <c r="J36" s="142">
        <f t="shared" si="12"/>
        <v>3160.7999999999997</v>
      </c>
      <c r="K36" s="67">
        <f>SUM(K35:K35)</f>
        <v>2448</v>
      </c>
      <c r="L36" s="67">
        <f>SUM(L35:L35)</f>
        <v>2448</v>
      </c>
      <c r="M36" s="67">
        <f>SUM(M35:M35)</f>
        <v>2448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</row>
    <row r="37" spans="1:117" ht="13.5" thickTop="1">
      <c r="A37" s="131"/>
      <c r="B37" s="131"/>
      <c r="C37" s="31"/>
      <c r="D37" s="66"/>
      <c r="E37" s="66"/>
      <c r="F37" s="66"/>
      <c r="G37" s="66"/>
    </row>
    <row r="38" spans="1:117">
      <c r="A38" s="131"/>
      <c r="B38" s="131"/>
      <c r="C38" s="31"/>
      <c r="D38" s="66"/>
      <c r="E38" s="66"/>
      <c r="F38" s="66"/>
      <c r="G38" s="66"/>
    </row>
    <row r="39" spans="1:117" s="20" customFormat="1" ht="15.75">
      <c r="A39" s="25" t="s">
        <v>12</v>
      </c>
      <c r="B39" s="25"/>
      <c r="C39" s="26"/>
      <c r="D39" s="66"/>
      <c r="E39" s="66"/>
      <c r="F39" s="66"/>
      <c r="G39" s="66"/>
      <c r="H39" s="87"/>
      <c r="I39" s="87"/>
      <c r="J39" s="87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</row>
    <row r="40" spans="1:117" s="15" customFormat="1">
      <c r="A40" s="27" t="s">
        <v>44</v>
      </c>
      <c r="B40" s="27">
        <v>5139</v>
      </c>
      <c r="C40" s="19" t="s">
        <v>45</v>
      </c>
      <c r="D40" s="66">
        <v>5000</v>
      </c>
      <c r="E40" s="66">
        <v>4444</v>
      </c>
      <c r="F40" s="66">
        <v>5000</v>
      </c>
      <c r="G40" s="66">
        <v>4812</v>
      </c>
      <c r="H40" s="93">
        <v>8000</v>
      </c>
      <c r="I40" s="93">
        <v>2703</v>
      </c>
      <c r="J40" s="93">
        <v>10000</v>
      </c>
      <c r="K40" s="99">
        <v>8000</v>
      </c>
      <c r="L40" s="99">
        <v>8000</v>
      </c>
      <c r="M40" s="99">
        <v>8000</v>
      </c>
      <c r="N40" s="19" t="s">
        <v>177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</row>
    <row r="41" spans="1:117" s="15" customFormat="1">
      <c r="A41" s="27" t="s">
        <v>44</v>
      </c>
      <c r="B41" s="27">
        <v>5169</v>
      </c>
      <c r="C41" s="19" t="s">
        <v>111</v>
      </c>
      <c r="D41" s="66">
        <v>13900</v>
      </c>
      <c r="E41" s="66">
        <v>12774</v>
      </c>
      <c r="F41" s="66">
        <v>15000</v>
      </c>
      <c r="G41" s="66">
        <v>10000</v>
      </c>
      <c r="H41" s="93">
        <v>20000</v>
      </c>
      <c r="I41" s="93">
        <v>25076</v>
      </c>
      <c r="J41" s="93">
        <v>35000</v>
      </c>
      <c r="K41" s="99">
        <v>20000</v>
      </c>
      <c r="L41" s="99">
        <v>22000</v>
      </c>
      <c r="M41" s="99">
        <v>25000</v>
      </c>
      <c r="N41" s="19" t="s">
        <v>230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</row>
    <row r="42" spans="1:117" s="15" customFormat="1">
      <c r="A42" s="27" t="s">
        <v>44</v>
      </c>
      <c r="B42" s="27">
        <v>5175</v>
      </c>
      <c r="C42" s="19" t="s">
        <v>46</v>
      </c>
      <c r="D42" s="66">
        <v>5000</v>
      </c>
      <c r="E42" s="66">
        <v>0</v>
      </c>
      <c r="F42" s="66">
        <v>5000</v>
      </c>
      <c r="G42" s="66">
        <v>0</v>
      </c>
      <c r="H42" s="93">
        <v>5000</v>
      </c>
      <c r="I42" s="93">
        <v>279</v>
      </c>
      <c r="J42" s="93">
        <v>5000</v>
      </c>
      <c r="K42" s="99">
        <v>5000</v>
      </c>
      <c r="L42" s="99">
        <v>5000</v>
      </c>
      <c r="M42" s="99">
        <v>5000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</row>
    <row r="43" spans="1:117" s="15" customFormat="1">
      <c r="A43" s="27" t="s">
        <v>44</v>
      </c>
      <c r="B43" s="27" t="s">
        <v>120</v>
      </c>
      <c r="C43" s="19" t="s">
        <v>128</v>
      </c>
      <c r="D43" s="69">
        <v>6000</v>
      </c>
      <c r="E43" s="71">
        <v>6000</v>
      </c>
      <c r="F43" s="69">
        <v>6000</v>
      </c>
      <c r="G43" s="66">
        <v>0</v>
      </c>
      <c r="H43" s="93">
        <v>6000</v>
      </c>
      <c r="I43" s="93">
        <v>0</v>
      </c>
      <c r="J43" s="93">
        <v>20000</v>
      </c>
      <c r="K43" s="99">
        <v>6000</v>
      </c>
      <c r="L43" s="99">
        <v>6000</v>
      </c>
      <c r="M43" s="99">
        <v>6000</v>
      </c>
      <c r="N43" s="19" t="s">
        <v>231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</row>
    <row r="44" spans="1:117" s="20" customFormat="1" ht="16.5" thickBot="1">
      <c r="A44" s="140" t="s">
        <v>13</v>
      </c>
      <c r="B44" s="140"/>
      <c r="C44" s="141"/>
      <c r="D44" s="142">
        <f>SUM(D40:D43)</f>
        <v>29900</v>
      </c>
      <c r="E44" s="142">
        <f t="shared" ref="E44:F44" si="13">SUM(E40:E43)</f>
        <v>23218</v>
      </c>
      <c r="F44" s="142">
        <f t="shared" si="13"/>
        <v>31000</v>
      </c>
      <c r="G44" s="142">
        <f>SUM(G40:G43)</f>
        <v>14812</v>
      </c>
      <c r="H44" s="142">
        <f>SUM(H40:H43)</f>
        <v>39000</v>
      </c>
      <c r="I44" s="142">
        <f t="shared" ref="I44:J44" si="14">SUM(I40:I43)</f>
        <v>28058</v>
      </c>
      <c r="J44" s="142">
        <f t="shared" si="14"/>
        <v>70000</v>
      </c>
      <c r="K44" s="67">
        <f t="shared" ref="K44:M44" si="15">SUM(K40:K43)</f>
        <v>39000</v>
      </c>
      <c r="L44" s="67">
        <f t="shared" si="15"/>
        <v>41000</v>
      </c>
      <c r="M44" s="67">
        <f t="shared" si="15"/>
        <v>44000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</row>
    <row r="45" spans="1:117" ht="13.5" thickTop="1">
      <c r="A45" s="131"/>
      <c r="B45" s="131"/>
      <c r="C45" s="31"/>
      <c r="D45" s="66"/>
      <c r="E45" s="66"/>
      <c r="F45" s="66"/>
      <c r="G45" s="66"/>
    </row>
    <row r="46" spans="1:117">
      <c r="A46" s="131"/>
      <c r="B46" s="131"/>
      <c r="C46" s="31"/>
      <c r="D46" s="66"/>
      <c r="E46" s="66"/>
      <c r="F46" s="66"/>
      <c r="G46" s="66"/>
    </row>
    <row r="47" spans="1:117" s="20" customFormat="1" ht="15.75">
      <c r="A47" s="134" t="s">
        <v>156</v>
      </c>
      <c r="B47" s="134"/>
      <c r="C47" s="135"/>
      <c r="D47" s="66"/>
      <c r="E47" s="66"/>
      <c r="F47" s="66"/>
      <c r="G47" s="66"/>
      <c r="H47" s="87"/>
      <c r="I47" s="87"/>
      <c r="J47" s="87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</row>
    <row r="48" spans="1:117" s="26" customFormat="1" ht="15.75">
      <c r="A48" s="136" t="s">
        <v>50</v>
      </c>
      <c r="B48" s="136" t="s">
        <v>93</v>
      </c>
      <c r="C48" s="137" t="s">
        <v>94</v>
      </c>
      <c r="D48" s="66">
        <v>5000</v>
      </c>
      <c r="E48" s="66">
        <v>89</v>
      </c>
      <c r="F48" s="66">
        <v>0</v>
      </c>
      <c r="G48" s="66">
        <v>0</v>
      </c>
      <c r="H48" s="93">
        <v>5000</v>
      </c>
      <c r="I48" s="93">
        <v>0</v>
      </c>
      <c r="J48" s="93">
        <f t="shared" ref="J48:J50" si="16">+I48/10*12</f>
        <v>0</v>
      </c>
      <c r="K48" s="99">
        <v>5000</v>
      </c>
      <c r="L48" s="99">
        <v>5000</v>
      </c>
      <c r="M48" s="99">
        <v>5000</v>
      </c>
      <c r="N48" s="19" t="s">
        <v>180</v>
      </c>
    </row>
    <row r="49" spans="1:117" s="15" customFormat="1" ht="20.25">
      <c r="A49" s="136" t="s">
        <v>50</v>
      </c>
      <c r="B49" s="136" t="s">
        <v>100</v>
      </c>
      <c r="C49" s="137" t="s">
        <v>101</v>
      </c>
      <c r="D49" s="66">
        <v>5000</v>
      </c>
      <c r="E49" s="66">
        <v>8750</v>
      </c>
      <c r="F49" s="71">
        <v>10000</v>
      </c>
      <c r="G49" s="66">
        <v>605</v>
      </c>
      <c r="H49" s="93">
        <v>10000</v>
      </c>
      <c r="I49" s="93">
        <v>0</v>
      </c>
      <c r="J49" s="93">
        <f t="shared" si="16"/>
        <v>0</v>
      </c>
      <c r="K49" s="99">
        <v>10000</v>
      </c>
      <c r="L49" s="99">
        <v>10000</v>
      </c>
      <c r="M49" s="99">
        <v>10000</v>
      </c>
      <c r="N49" s="19" t="s">
        <v>178</v>
      </c>
      <c r="O49" s="155" t="s">
        <v>232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</row>
    <row r="50" spans="1:117" s="15" customFormat="1">
      <c r="A50" s="136" t="s">
        <v>50</v>
      </c>
      <c r="B50" s="136" t="s">
        <v>52</v>
      </c>
      <c r="C50" s="137" t="s">
        <v>53</v>
      </c>
      <c r="D50" s="66">
        <v>5000</v>
      </c>
      <c r="E50" s="66">
        <v>4789</v>
      </c>
      <c r="F50" s="71">
        <v>5000</v>
      </c>
      <c r="G50" s="66">
        <v>4194</v>
      </c>
      <c r="H50" s="93">
        <v>10000</v>
      </c>
      <c r="I50" s="93">
        <v>11056</v>
      </c>
      <c r="J50" s="93">
        <f t="shared" si="16"/>
        <v>13267.199999999999</v>
      </c>
      <c r="K50" s="99">
        <v>10000</v>
      </c>
      <c r="L50" s="99">
        <v>10000</v>
      </c>
      <c r="M50" s="99">
        <v>10000</v>
      </c>
      <c r="N50" s="19" t="s">
        <v>179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</row>
    <row r="51" spans="1:117" s="20" customFormat="1" ht="16.5" thickBot="1">
      <c r="A51" s="143" t="s">
        <v>51</v>
      </c>
      <c r="B51" s="143"/>
      <c r="C51" s="144"/>
      <c r="D51" s="142">
        <f>SUM(D48:D50)</f>
        <v>15000</v>
      </c>
      <c r="E51" s="142">
        <f>SUM(E48:E50)</f>
        <v>13628</v>
      </c>
      <c r="F51" s="142">
        <f>SUM(F48:F50)</f>
        <v>15000</v>
      </c>
      <c r="G51" s="142">
        <f>SUM(G48:G50)</f>
        <v>4799</v>
      </c>
      <c r="H51" s="142">
        <f>SUM(H48:H50)</f>
        <v>25000</v>
      </c>
      <c r="I51" s="142">
        <f t="shared" ref="I51:J51" si="17">SUM(I48:I50)</f>
        <v>11056</v>
      </c>
      <c r="J51" s="142">
        <f t="shared" si="17"/>
        <v>13267.199999999999</v>
      </c>
      <c r="K51" s="67">
        <f t="shared" ref="K51:M51" si="18">SUM(K48:K50)</f>
        <v>25000</v>
      </c>
      <c r="L51" s="67">
        <f t="shared" si="18"/>
        <v>25000</v>
      </c>
      <c r="M51" s="67">
        <f t="shared" si="18"/>
        <v>25000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</row>
    <row r="52" spans="1:117" ht="13.5" thickTop="1">
      <c r="A52" s="131"/>
      <c r="B52" s="131"/>
      <c r="C52" s="31"/>
      <c r="D52" s="66"/>
      <c r="E52" s="66"/>
      <c r="F52" s="66"/>
      <c r="G52" s="66"/>
    </row>
    <row r="53" spans="1:117">
      <c r="A53" s="131"/>
      <c r="B53" s="131"/>
      <c r="C53" s="31"/>
      <c r="D53" s="66"/>
      <c r="E53" s="66"/>
      <c r="F53" s="66"/>
      <c r="G53" s="66"/>
    </row>
    <row r="54" spans="1:117" s="20" customFormat="1" ht="15.75">
      <c r="A54" s="25" t="s">
        <v>92</v>
      </c>
      <c r="B54" s="25" t="s">
        <v>157</v>
      </c>
      <c r="C54" s="26"/>
      <c r="D54" s="66"/>
      <c r="E54" s="66"/>
      <c r="F54" s="66"/>
      <c r="G54" s="66"/>
      <c r="H54" s="87"/>
      <c r="I54" s="87"/>
      <c r="J54" s="8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</row>
    <row r="55" spans="1:117" s="26" customFormat="1" ht="15.75">
      <c r="A55" s="27" t="s">
        <v>92</v>
      </c>
      <c r="B55" s="27" t="s">
        <v>49</v>
      </c>
      <c r="C55" s="19" t="s">
        <v>121</v>
      </c>
      <c r="D55" s="66">
        <v>10000</v>
      </c>
      <c r="E55" s="66">
        <v>0</v>
      </c>
      <c r="F55" s="66">
        <v>50000</v>
      </c>
      <c r="G55" s="66">
        <v>0</v>
      </c>
      <c r="H55" s="93">
        <v>50000</v>
      </c>
      <c r="I55" s="93">
        <v>57499</v>
      </c>
      <c r="J55" s="151">
        <v>70000</v>
      </c>
      <c r="K55" s="99">
        <v>50000</v>
      </c>
      <c r="L55" s="99">
        <v>50000</v>
      </c>
      <c r="M55" s="99">
        <v>50000</v>
      </c>
      <c r="N55" s="159" t="s">
        <v>158</v>
      </c>
    </row>
    <row r="56" spans="1:117" s="15" customFormat="1">
      <c r="A56" s="27" t="s">
        <v>92</v>
      </c>
      <c r="B56" s="27" t="s">
        <v>93</v>
      </c>
      <c r="C56" s="19" t="s">
        <v>94</v>
      </c>
      <c r="D56" s="66">
        <v>5000</v>
      </c>
      <c r="E56" s="66">
        <v>3196</v>
      </c>
      <c r="F56" s="66">
        <v>5000</v>
      </c>
      <c r="G56" s="66">
        <v>0</v>
      </c>
      <c r="H56" s="93">
        <v>5000</v>
      </c>
      <c r="I56" s="93">
        <v>220</v>
      </c>
      <c r="J56" s="93">
        <v>2000</v>
      </c>
      <c r="K56" s="99">
        <v>5000</v>
      </c>
      <c r="L56" s="99">
        <v>5000</v>
      </c>
      <c r="M56" s="99">
        <v>5000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</row>
    <row r="57" spans="1:117" s="15" customFormat="1">
      <c r="A57" s="27" t="s">
        <v>92</v>
      </c>
      <c r="B57" s="27" t="s">
        <v>42</v>
      </c>
      <c r="C57" s="19" t="s">
        <v>102</v>
      </c>
      <c r="D57" s="66">
        <v>5000</v>
      </c>
      <c r="E57" s="66">
        <v>3738</v>
      </c>
      <c r="F57" s="66">
        <v>5000</v>
      </c>
      <c r="G57" s="66">
        <v>0</v>
      </c>
      <c r="H57" s="93">
        <v>5000</v>
      </c>
      <c r="I57" s="93">
        <v>3813</v>
      </c>
      <c r="J57" s="93">
        <v>5000</v>
      </c>
      <c r="K57" s="99">
        <v>5000</v>
      </c>
      <c r="L57" s="99">
        <v>5000</v>
      </c>
      <c r="M57" s="99">
        <v>5000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</row>
    <row r="58" spans="1:117" s="15" customFormat="1">
      <c r="A58" s="136" t="s">
        <v>92</v>
      </c>
      <c r="B58" s="136" t="s">
        <v>100</v>
      </c>
      <c r="C58" s="137" t="s">
        <v>101</v>
      </c>
      <c r="D58" s="66">
        <v>1000</v>
      </c>
      <c r="E58" s="66">
        <v>795</v>
      </c>
      <c r="F58" s="66">
        <v>1000</v>
      </c>
      <c r="G58" s="66">
        <v>0</v>
      </c>
      <c r="H58" s="93">
        <v>1000</v>
      </c>
      <c r="I58" s="93">
        <v>0</v>
      </c>
      <c r="J58" s="93">
        <f t="shared" ref="J58" si="19">+I58/10*12</f>
        <v>0</v>
      </c>
      <c r="K58" s="99">
        <v>1000</v>
      </c>
      <c r="L58" s="99">
        <v>1000</v>
      </c>
      <c r="M58" s="99">
        <v>1000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</row>
    <row r="59" spans="1:117" s="20" customFormat="1" ht="16.5" thickBot="1">
      <c r="A59" s="140" t="s">
        <v>95</v>
      </c>
      <c r="B59" s="140"/>
      <c r="C59" s="141"/>
      <c r="D59" s="142">
        <f>SUM(D55:D58)</f>
        <v>21000</v>
      </c>
      <c r="E59" s="142">
        <f>SUM(E55:E58)</f>
        <v>7729</v>
      </c>
      <c r="F59" s="142">
        <f>SUM(F55:F58)</f>
        <v>61000</v>
      </c>
      <c r="G59" s="142">
        <f>SUM(G55:G58)</f>
        <v>0</v>
      </c>
      <c r="H59" s="142">
        <f>SUM(H55:H58)</f>
        <v>61000</v>
      </c>
      <c r="I59" s="142">
        <f t="shared" ref="I59:J59" si="20">SUM(I55:I58)</f>
        <v>61532</v>
      </c>
      <c r="J59" s="142">
        <f t="shared" si="20"/>
        <v>77000</v>
      </c>
      <c r="K59" s="67">
        <f t="shared" ref="K59:M59" si="21">SUM(K55:K58)</f>
        <v>61000</v>
      </c>
      <c r="L59" s="67">
        <f t="shared" si="21"/>
        <v>61000</v>
      </c>
      <c r="M59" s="67">
        <f t="shared" si="21"/>
        <v>61000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</row>
    <row r="60" spans="1:117" ht="13.5" thickTop="1">
      <c r="A60" s="131"/>
      <c r="B60" s="131"/>
      <c r="C60" s="31"/>
      <c r="D60" s="66"/>
      <c r="E60" s="66"/>
      <c r="F60" s="66"/>
      <c r="G60" s="66"/>
    </row>
    <row r="61" spans="1:117">
      <c r="A61" s="131"/>
      <c r="B61" s="131"/>
      <c r="C61" s="31"/>
      <c r="D61" s="66"/>
      <c r="E61" s="66"/>
      <c r="F61" s="66"/>
      <c r="G61" s="66"/>
    </row>
    <row r="62" spans="1:117" s="20" customFormat="1" ht="15.75">
      <c r="A62" s="25" t="s">
        <v>14</v>
      </c>
      <c r="B62" s="25"/>
      <c r="C62" s="26"/>
      <c r="D62" s="66"/>
      <c r="E62" s="66"/>
      <c r="F62" s="66"/>
      <c r="G62" s="66"/>
      <c r="H62" s="87"/>
      <c r="I62" s="87"/>
      <c r="J62" s="87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</row>
    <row r="63" spans="1:117" s="15" customFormat="1">
      <c r="A63" s="27" t="s">
        <v>54</v>
      </c>
      <c r="B63" s="27">
        <v>5139</v>
      </c>
      <c r="C63" s="19" t="s">
        <v>47</v>
      </c>
      <c r="D63" s="66">
        <v>5000</v>
      </c>
      <c r="E63" s="66">
        <v>0</v>
      </c>
      <c r="F63" s="66">
        <v>5000</v>
      </c>
      <c r="G63" s="66">
        <v>2641</v>
      </c>
      <c r="H63" s="93">
        <v>20000</v>
      </c>
      <c r="I63" s="93">
        <v>3317</v>
      </c>
      <c r="J63" s="151">
        <v>20000</v>
      </c>
      <c r="K63" s="99">
        <v>20000</v>
      </c>
      <c r="L63" s="99">
        <v>50000</v>
      </c>
      <c r="M63" s="99">
        <v>20000</v>
      </c>
      <c r="N63" s="158" t="s">
        <v>181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</row>
    <row r="64" spans="1:117" s="15" customFormat="1">
      <c r="A64" s="27" t="s">
        <v>54</v>
      </c>
      <c r="B64" s="27">
        <v>5154</v>
      </c>
      <c r="C64" s="19" t="s">
        <v>55</v>
      </c>
      <c r="D64" s="66">
        <v>60000</v>
      </c>
      <c r="E64" s="66">
        <v>25520</v>
      </c>
      <c r="F64" s="66">
        <v>50000</v>
      </c>
      <c r="G64" s="66">
        <v>27442</v>
      </c>
      <c r="H64" s="93">
        <v>35000</v>
      </c>
      <c r="I64" s="93">
        <v>31697</v>
      </c>
      <c r="J64" s="93">
        <v>40000</v>
      </c>
      <c r="K64" s="99">
        <v>35000</v>
      </c>
      <c r="L64" s="99">
        <v>35000</v>
      </c>
      <c r="M64" s="99">
        <v>35000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</row>
    <row r="65" spans="1:117" s="15" customFormat="1">
      <c r="A65" s="27" t="s">
        <v>54</v>
      </c>
      <c r="B65" s="27" t="s">
        <v>42</v>
      </c>
      <c r="C65" s="19" t="s">
        <v>102</v>
      </c>
      <c r="D65" s="66"/>
      <c r="E65" s="66"/>
      <c r="F65" s="66">
        <v>0</v>
      </c>
      <c r="G65" s="66">
        <v>7195</v>
      </c>
      <c r="H65" s="93">
        <v>10000</v>
      </c>
      <c r="I65" s="152">
        <v>0</v>
      </c>
      <c r="J65" s="93">
        <v>5000</v>
      </c>
      <c r="K65" s="99">
        <v>10000</v>
      </c>
      <c r="L65" s="99">
        <v>10000</v>
      </c>
      <c r="M65" s="99">
        <v>10000</v>
      </c>
      <c r="N65" s="19" t="s">
        <v>182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</row>
    <row r="66" spans="1:117" s="15" customFormat="1">
      <c r="A66" s="27" t="s">
        <v>54</v>
      </c>
      <c r="B66" s="27" t="s">
        <v>27</v>
      </c>
      <c r="C66" s="19" t="s">
        <v>48</v>
      </c>
      <c r="D66" s="66">
        <v>0</v>
      </c>
      <c r="E66" s="66">
        <v>9495</v>
      </c>
      <c r="F66" s="66">
        <v>5000</v>
      </c>
      <c r="G66" s="66">
        <v>0</v>
      </c>
      <c r="H66" s="93">
        <v>5000</v>
      </c>
      <c r="I66" s="152">
        <v>0</v>
      </c>
      <c r="J66" s="93">
        <f t="shared" ref="J66" si="22">+I66/10*12</f>
        <v>0</v>
      </c>
      <c r="K66" s="99">
        <v>5000</v>
      </c>
      <c r="L66" s="99">
        <v>5000</v>
      </c>
      <c r="M66" s="99">
        <v>5000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</row>
    <row r="67" spans="1:117" s="20" customFormat="1" ht="16.5" thickBot="1">
      <c r="A67" s="140" t="s">
        <v>16</v>
      </c>
      <c r="B67" s="140"/>
      <c r="C67" s="141"/>
      <c r="D67" s="142">
        <f>SUM(D63:D66)</f>
        <v>65000</v>
      </c>
      <c r="E67" s="142">
        <f>SUM(E63:E66)</f>
        <v>35015</v>
      </c>
      <c r="F67" s="142">
        <f>SUM(F63:F66)</f>
        <v>60000</v>
      </c>
      <c r="G67" s="142">
        <f>SUM(G63:G66)</f>
        <v>37278</v>
      </c>
      <c r="H67" s="142">
        <f>SUM(H63:H66)</f>
        <v>70000</v>
      </c>
      <c r="I67" s="142">
        <f t="shared" ref="I67:J67" si="23">SUM(I63:I66)</f>
        <v>35014</v>
      </c>
      <c r="J67" s="142">
        <f t="shared" si="23"/>
        <v>65000</v>
      </c>
      <c r="K67" s="67">
        <f t="shared" ref="K67:M67" si="24">SUM(K63:K66)</f>
        <v>70000</v>
      </c>
      <c r="L67" s="67">
        <f t="shared" si="24"/>
        <v>100000</v>
      </c>
      <c r="M67" s="67">
        <f t="shared" si="24"/>
        <v>70000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</row>
    <row r="68" spans="1:117" s="26" customFormat="1" ht="16.5" thickTop="1">
      <c r="A68" s="25"/>
      <c r="B68" s="25"/>
      <c r="D68" s="66"/>
      <c r="E68" s="66"/>
      <c r="F68" s="66"/>
      <c r="G68" s="66"/>
      <c r="H68" s="87"/>
      <c r="I68" s="87"/>
      <c r="J68" s="87"/>
    </row>
    <row r="69" spans="1:117">
      <c r="A69" s="131"/>
      <c r="B69" s="131"/>
      <c r="C69" s="31"/>
      <c r="D69" s="66"/>
      <c r="E69" s="66"/>
      <c r="F69" s="66"/>
      <c r="G69" s="66"/>
    </row>
    <row r="70" spans="1:117" s="20" customFormat="1" ht="16.5" thickBot="1">
      <c r="A70" s="140" t="s">
        <v>132</v>
      </c>
      <c r="B70" s="140"/>
      <c r="C70" s="141"/>
      <c r="D70" s="142">
        <v>0</v>
      </c>
      <c r="E70" s="142">
        <v>0</v>
      </c>
      <c r="F70" s="142">
        <v>100000</v>
      </c>
      <c r="G70" s="142">
        <v>0</v>
      </c>
      <c r="H70" s="142">
        <v>132000</v>
      </c>
      <c r="I70" s="145">
        <v>0</v>
      </c>
      <c r="J70" s="142">
        <v>150000</v>
      </c>
      <c r="K70" s="67">
        <v>0</v>
      </c>
      <c r="L70" s="67">
        <v>0</v>
      </c>
      <c r="M70" s="67">
        <v>0</v>
      </c>
      <c r="N70" s="160" t="s">
        <v>233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</row>
    <row r="71" spans="1:117" ht="13.5" thickTop="1">
      <c r="A71" s="131"/>
      <c r="B71" s="131"/>
      <c r="C71" s="31"/>
      <c r="D71" s="66"/>
      <c r="E71" s="66"/>
      <c r="F71" s="66"/>
      <c r="G71" s="66"/>
    </row>
    <row r="72" spans="1:117">
      <c r="A72" s="131"/>
      <c r="B72" s="131"/>
      <c r="C72" s="31"/>
      <c r="D72" s="66"/>
      <c r="E72" s="66"/>
      <c r="F72" s="66"/>
      <c r="G72" s="66"/>
    </row>
    <row r="73" spans="1:117" s="20" customFormat="1" ht="15.75">
      <c r="A73" s="25" t="s">
        <v>122</v>
      </c>
      <c r="B73" s="25"/>
      <c r="C73" s="26"/>
      <c r="D73" s="66"/>
      <c r="E73" s="66"/>
      <c r="F73" s="66"/>
      <c r="G73" s="66"/>
      <c r="H73" s="87"/>
      <c r="I73" s="87"/>
      <c r="J73" s="87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</row>
    <row r="74" spans="1:117" s="26" customFormat="1" ht="15.75">
      <c r="A74" s="27" t="s">
        <v>97</v>
      </c>
      <c r="B74" s="27" t="s">
        <v>49</v>
      </c>
      <c r="C74" s="19" t="s">
        <v>130</v>
      </c>
      <c r="D74" s="66"/>
      <c r="E74" s="66"/>
      <c r="F74" s="66">
        <v>0</v>
      </c>
      <c r="G74" s="66">
        <v>1</v>
      </c>
      <c r="H74" s="93">
        <v>0</v>
      </c>
      <c r="I74" s="93">
        <v>0</v>
      </c>
      <c r="J74" s="93">
        <v>50000</v>
      </c>
      <c r="K74" s="99">
        <v>0</v>
      </c>
      <c r="L74" s="99">
        <v>50000</v>
      </c>
      <c r="M74" s="99">
        <v>0</v>
      </c>
      <c r="N74" s="158" t="s">
        <v>191</v>
      </c>
    </row>
    <row r="75" spans="1:117" s="26" customFormat="1" ht="15.75">
      <c r="A75" s="27" t="s">
        <v>97</v>
      </c>
      <c r="B75" s="27" t="s">
        <v>134</v>
      </c>
      <c r="C75" s="19" t="s">
        <v>168</v>
      </c>
      <c r="D75" s="66"/>
      <c r="E75" s="66"/>
      <c r="F75" s="66">
        <v>0</v>
      </c>
      <c r="G75" s="66">
        <v>1760</v>
      </c>
      <c r="H75" s="93">
        <v>1800</v>
      </c>
      <c r="I75" s="93">
        <v>1785</v>
      </c>
      <c r="J75" s="93">
        <v>1800</v>
      </c>
      <c r="K75" s="99">
        <v>1760</v>
      </c>
      <c r="L75" s="99">
        <v>2000</v>
      </c>
      <c r="M75" s="99">
        <v>2000</v>
      </c>
      <c r="N75" s="19" t="s">
        <v>183</v>
      </c>
    </row>
    <row r="76" spans="1:117" s="15" customFormat="1">
      <c r="A76" s="27" t="s">
        <v>97</v>
      </c>
      <c r="B76" s="27" t="s">
        <v>108</v>
      </c>
      <c r="C76" s="19" t="s">
        <v>159</v>
      </c>
      <c r="D76" s="66">
        <v>1000</v>
      </c>
      <c r="E76" s="71">
        <v>3848</v>
      </c>
      <c r="F76" s="66">
        <v>5000</v>
      </c>
      <c r="G76" s="66">
        <v>1828</v>
      </c>
      <c r="H76" s="93">
        <v>2000</v>
      </c>
      <c r="I76" s="93">
        <v>224</v>
      </c>
      <c r="J76" s="93">
        <v>500</v>
      </c>
      <c r="K76" s="99">
        <v>2000</v>
      </c>
      <c r="L76" s="99">
        <v>2000</v>
      </c>
      <c r="M76" s="99">
        <v>2000</v>
      </c>
      <c r="N76" s="19" t="s">
        <v>184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</row>
    <row r="77" spans="1:117" s="15" customFormat="1">
      <c r="A77" s="27" t="s">
        <v>97</v>
      </c>
      <c r="B77" s="27" t="s">
        <v>33</v>
      </c>
      <c r="C77" s="19" t="s">
        <v>96</v>
      </c>
      <c r="D77" s="66">
        <v>0</v>
      </c>
      <c r="E77" s="71">
        <v>5000</v>
      </c>
      <c r="F77" s="66">
        <v>5000</v>
      </c>
      <c r="G77" s="70">
        <v>293960</v>
      </c>
      <c r="H77" s="93">
        <v>900000</v>
      </c>
      <c r="I77" s="93">
        <v>1867633.25</v>
      </c>
      <c r="J77" s="151">
        <f>450000+185581</f>
        <v>635581</v>
      </c>
      <c r="K77" s="99">
        <v>1000000</v>
      </c>
      <c r="L77" s="99">
        <v>1000000</v>
      </c>
      <c r="M77" s="99">
        <v>1000000</v>
      </c>
      <c r="N77" s="161" t="s">
        <v>235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</row>
    <row r="78" spans="1:117" s="15" customFormat="1">
      <c r="A78" s="27" t="s">
        <v>97</v>
      </c>
      <c r="B78" s="27" t="s">
        <v>135</v>
      </c>
      <c r="C78" s="19" t="s">
        <v>139</v>
      </c>
      <c r="D78" s="66">
        <v>100000</v>
      </c>
      <c r="E78" s="66">
        <v>478025</v>
      </c>
      <c r="F78" s="68">
        <v>50000</v>
      </c>
      <c r="G78" s="66">
        <v>10202</v>
      </c>
      <c r="H78" s="93">
        <v>10000</v>
      </c>
      <c r="I78" s="93">
        <v>5360</v>
      </c>
      <c r="J78" s="93">
        <v>10000</v>
      </c>
      <c r="K78" s="99">
        <v>10000</v>
      </c>
      <c r="L78" s="99">
        <v>10000</v>
      </c>
      <c r="M78" s="99">
        <v>10000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</row>
    <row r="79" spans="1:117" s="20" customFormat="1" ht="16.5" thickBot="1">
      <c r="A79" s="140" t="s">
        <v>17</v>
      </c>
      <c r="B79" s="140"/>
      <c r="C79" s="141"/>
      <c r="D79" s="142">
        <f>SUM(D76:D78)</f>
        <v>101000</v>
      </c>
      <c r="E79" s="142">
        <f>SUM(E76:E78)</f>
        <v>486873</v>
      </c>
      <c r="F79" s="142">
        <f>SUM(F76:F78)</f>
        <v>60000</v>
      </c>
      <c r="G79" s="142">
        <f>SUM(G74:G78)</f>
        <v>307751</v>
      </c>
      <c r="H79" s="142">
        <f>SUM(H74:H78)</f>
        <v>913800</v>
      </c>
      <c r="I79" s="142">
        <f t="shared" ref="I79:J79" si="25">SUM(I74:I78)</f>
        <v>1875002.25</v>
      </c>
      <c r="J79" s="142">
        <f t="shared" si="25"/>
        <v>697881</v>
      </c>
      <c r="K79" s="67">
        <f t="shared" ref="K79:M79" si="26">SUM(K74:K78)</f>
        <v>1013760</v>
      </c>
      <c r="L79" s="67">
        <f t="shared" si="26"/>
        <v>1064000</v>
      </c>
      <c r="M79" s="67">
        <f t="shared" si="26"/>
        <v>1014000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</row>
    <row r="80" spans="1:117" ht="13.5" thickTop="1">
      <c r="A80" s="131"/>
      <c r="B80" s="131"/>
      <c r="C80" s="31"/>
      <c r="D80" s="66">
        <f>SUM(D67,D70,D79)</f>
        <v>166000</v>
      </c>
      <c r="E80" s="66">
        <f>SUM(E67,E70,E79)</f>
        <v>521888</v>
      </c>
      <c r="F80" s="66">
        <f>SUM(F67,F70,F79)</f>
        <v>220000</v>
      </c>
      <c r="G80" s="66">
        <f>SUM(G67,G70,G79)</f>
        <v>345029</v>
      </c>
      <c r="H80" s="66">
        <f>SUM(H67,H70,H79)</f>
        <v>1115800</v>
      </c>
      <c r="I80" s="66">
        <f t="shared" ref="I80:J80" si="27">SUM(I67,I70,I79)</f>
        <v>1910016.25</v>
      </c>
      <c r="J80" s="66">
        <f t="shared" si="27"/>
        <v>912881</v>
      </c>
      <c r="K80" s="66">
        <f t="shared" ref="K80:M80" si="28">SUM(K67,K70,K79)</f>
        <v>1083760</v>
      </c>
      <c r="L80" s="66">
        <f t="shared" si="28"/>
        <v>1164000</v>
      </c>
      <c r="M80" s="66">
        <f t="shared" si="28"/>
        <v>1084000</v>
      </c>
    </row>
    <row r="81" spans="1:117">
      <c r="A81" s="131"/>
      <c r="B81" s="131"/>
      <c r="C81" s="31"/>
      <c r="D81" s="66"/>
      <c r="E81" s="66"/>
      <c r="F81" s="66"/>
      <c r="G81" s="66"/>
    </row>
    <row r="82" spans="1:117" s="20" customFormat="1" ht="15.75">
      <c r="A82" s="25" t="s">
        <v>18</v>
      </c>
      <c r="B82" s="25"/>
      <c r="C82" s="26"/>
      <c r="D82" s="66"/>
      <c r="E82" s="66"/>
      <c r="F82" s="66"/>
      <c r="G82" s="66"/>
      <c r="H82" s="87"/>
      <c r="I82" s="87"/>
      <c r="J82" s="87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</row>
    <row r="83" spans="1:117" s="15" customFormat="1">
      <c r="A83" s="27" t="s">
        <v>56</v>
      </c>
      <c r="B83" s="27" t="s">
        <v>42</v>
      </c>
      <c r="C83" s="19" t="s">
        <v>124</v>
      </c>
      <c r="D83" s="66">
        <v>110000</v>
      </c>
      <c r="E83" s="66">
        <v>145359</v>
      </c>
      <c r="F83" s="66">
        <v>150000</v>
      </c>
      <c r="G83" s="66">
        <v>155879</v>
      </c>
      <c r="H83" s="93">
        <v>155000</v>
      </c>
      <c r="I83" s="93">
        <v>163523</v>
      </c>
      <c r="J83" s="133">
        <v>150000</v>
      </c>
      <c r="K83" s="99">
        <v>155000</v>
      </c>
      <c r="L83" s="99">
        <v>155000</v>
      </c>
      <c r="M83" s="99">
        <v>155000</v>
      </c>
      <c r="N83" s="19" t="s">
        <v>173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</row>
    <row r="84" spans="1:117" s="20" customFormat="1" ht="16.5" thickBot="1">
      <c r="A84" s="140" t="s">
        <v>19</v>
      </c>
      <c r="B84" s="140"/>
      <c r="C84" s="141"/>
      <c r="D84" s="142">
        <f>SUM(D83)</f>
        <v>110000</v>
      </c>
      <c r="E84" s="142">
        <f>SUM(E83)</f>
        <v>145359</v>
      </c>
      <c r="F84" s="142">
        <f>SUM(F83)</f>
        <v>150000</v>
      </c>
      <c r="G84" s="142">
        <f>SUM(G83)</f>
        <v>155879</v>
      </c>
      <c r="H84" s="142">
        <f>SUM(H83)</f>
        <v>155000</v>
      </c>
      <c r="I84" s="142">
        <f t="shared" ref="I84:J84" si="29">SUM(I83)</f>
        <v>163523</v>
      </c>
      <c r="J84" s="142">
        <f t="shared" si="29"/>
        <v>150000</v>
      </c>
      <c r="K84" s="67">
        <f t="shared" ref="K84:M84" si="30">SUM(K83)</f>
        <v>155000</v>
      </c>
      <c r="L84" s="67">
        <f t="shared" si="30"/>
        <v>155000</v>
      </c>
      <c r="M84" s="67">
        <f t="shared" si="30"/>
        <v>155000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</row>
    <row r="85" spans="1:117" ht="13.5" thickTop="1">
      <c r="A85" s="131"/>
      <c r="B85" s="131"/>
      <c r="C85" s="31"/>
      <c r="D85" s="66"/>
      <c r="E85" s="66"/>
      <c r="F85" s="66"/>
      <c r="G85" s="66"/>
    </row>
    <row r="86" spans="1:117">
      <c r="A86" s="27" t="s">
        <v>146</v>
      </c>
      <c r="B86" s="27" t="s">
        <v>42</v>
      </c>
      <c r="C86" s="19" t="s">
        <v>102</v>
      </c>
      <c r="D86" s="66">
        <v>0</v>
      </c>
      <c r="E86" s="71">
        <v>25637</v>
      </c>
      <c r="F86" s="66">
        <v>30000</v>
      </c>
      <c r="G86" s="66">
        <v>32356</v>
      </c>
      <c r="H86" s="93">
        <v>35000</v>
      </c>
      <c r="I86" s="93">
        <v>45613</v>
      </c>
      <c r="J86" s="93">
        <v>50000</v>
      </c>
      <c r="K86" s="99">
        <v>35000</v>
      </c>
      <c r="L86" s="99">
        <v>35000</v>
      </c>
      <c r="M86" s="99">
        <v>35000</v>
      </c>
      <c r="N86" s="19" t="s">
        <v>185</v>
      </c>
    </row>
    <row r="87" spans="1:117" s="20" customFormat="1" ht="16.5" thickBot="1">
      <c r="A87" s="140"/>
      <c r="B87" s="140"/>
      <c r="C87" s="141"/>
      <c r="D87" s="142">
        <f>SUM(D86)</f>
        <v>0</v>
      </c>
      <c r="E87" s="142">
        <f>SUM(E86)</f>
        <v>25637</v>
      </c>
      <c r="F87" s="142">
        <f>SUM(F86)</f>
        <v>30000</v>
      </c>
      <c r="G87" s="142">
        <f>SUM(G86)</f>
        <v>32356</v>
      </c>
      <c r="H87" s="142">
        <f>SUM(H86)</f>
        <v>35000</v>
      </c>
      <c r="I87" s="142">
        <f t="shared" ref="I87:J87" si="31">SUM(I86)</f>
        <v>45613</v>
      </c>
      <c r="J87" s="142">
        <f t="shared" si="31"/>
        <v>50000</v>
      </c>
      <c r="K87" s="67">
        <f t="shared" ref="K87:M87" si="32">SUM(K86)</f>
        <v>35000</v>
      </c>
      <c r="L87" s="67">
        <f t="shared" si="32"/>
        <v>35000</v>
      </c>
      <c r="M87" s="67">
        <f t="shared" si="32"/>
        <v>35000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</row>
    <row r="88" spans="1:117" ht="13.5" thickTop="1">
      <c r="A88" s="131"/>
      <c r="B88" s="131"/>
      <c r="C88" s="31"/>
      <c r="D88" s="66"/>
      <c r="E88" s="66"/>
      <c r="F88" s="66"/>
      <c r="G88" s="66"/>
    </row>
    <row r="89" spans="1:117" s="20" customFormat="1" ht="15.75">
      <c r="A89" s="25" t="s">
        <v>112</v>
      </c>
      <c r="B89" s="25"/>
      <c r="C89" s="26"/>
      <c r="D89" s="66"/>
      <c r="E89" s="66"/>
      <c r="F89" s="66"/>
      <c r="G89" s="66"/>
      <c r="H89" s="87"/>
      <c r="I89" s="87"/>
      <c r="J89" s="87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</row>
    <row r="90" spans="1:117" s="15" customFormat="1">
      <c r="A90" s="27" t="s">
        <v>113</v>
      </c>
      <c r="B90" s="27" t="s">
        <v>42</v>
      </c>
      <c r="C90" s="19" t="s">
        <v>124</v>
      </c>
      <c r="D90" s="66">
        <v>110000</v>
      </c>
      <c r="E90" s="71">
        <v>79133</v>
      </c>
      <c r="F90" s="66">
        <v>95000</v>
      </c>
      <c r="G90" s="66">
        <v>79220</v>
      </c>
      <c r="H90" s="93">
        <v>95000</v>
      </c>
      <c r="I90" s="93">
        <v>94452</v>
      </c>
      <c r="J90" s="93">
        <f>+I90/10*12</f>
        <v>113342.40000000001</v>
      </c>
      <c r="K90" s="99">
        <v>95000</v>
      </c>
      <c r="L90" s="99">
        <v>95000</v>
      </c>
      <c r="M90" s="99">
        <v>95000</v>
      </c>
      <c r="N90" s="19" t="s">
        <v>186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</row>
    <row r="91" spans="1:117" s="20" customFormat="1" ht="16.5" thickBot="1">
      <c r="A91" s="140" t="s">
        <v>19</v>
      </c>
      <c r="B91" s="140"/>
      <c r="C91" s="141"/>
      <c r="D91" s="142">
        <f>SUM(D90)</f>
        <v>110000</v>
      </c>
      <c r="E91" s="142">
        <f>SUM(E90)</f>
        <v>79133</v>
      </c>
      <c r="F91" s="142">
        <f>SUM(F90)</f>
        <v>95000</v>
      </c>
      <c r="G91" s="142">
        <f>SUM(G90)</f>
        <v>79220</v>
      </c>
      <c r="H91" s="142">
        <f>SUM(H90)</f>
        <v>95000</v>
      </c>
      <c r="I91" s="142">
        <f t="shared" ref="I91:J91" si="33">SUM(I90)</f>
        <v>94452</v>
      </c>
      <c r="J91" s="142">
        <f t="shared" si="33"/>
        <v>113342.40000000001</v>
      </c>
      <c r="K91" s="67">
        <f t="shared" ref="K91:M91" si="34">SUM(K90)</f>
        <v>95000</v>
      </c>
      <c r="L91" s="67">
        <f t="shared" si="34"/>
        <v>95000</v>
      </c>
      <c r="M91" s="67">
        <f t="shared" si="34"/>
        <v>95000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</row>
    <row r="92" spans="1:117" ht="13.5" thickTop="1">
      <c r="A92" s="131"/>
      <c r="B92" s="131"/>
      <c r="C92" s="31"/>
      <c r="D92" s="66">
        <f>SUM(D84,D87,D91)</f>
        <v>220000</v>
      </c>
      <c r="E92" s="66">
        <f>SUM(E84,E87,E91)</f>
        <v>250129</v>
      </c>
      <c r="F92" s="66">
        <f>SUM(F84,F87,F91)</f>
        <v>275000</v>
      </c>
      <c r="G92" s="66">
        <f>SUM(G84,G87,G91)</f>
        <v>267455</v>
      </c>
      <c r="H92" s="66">
        <f>SUM(H84,H87,H91)</f>
        <v>285000</v>
      </c>
      <c r="I92" s="66">
        <f t="shared" ref="I92:J92" si="35">SUM(I84,I87,I91)</f>
        <v>303588</v>
      </c>
      <c r="J92" s="66">
        <f t="shared" si="35"/>
        <v>313342.40000000002</v>
      </c>
      <c r="K92" s="66">
        <f t="shared" ref="K92:M92" si="36">SUM(K84,K87,K91)</f>
        <v>285000</v>
      </c>
      <c r="L92" s="66">
        <f t="shared" si="36"/>
        <v>285000</v>
      </c>
      <c r="M92" s="66">
        <f t="shared" si="36"/>
        <v>285000</v>
      </c>
    </row>
    <row r="93" spans="1:117">
      <c r="A93" s="131"/>
      <c r="B93" s="131"/>
      <c r="C93" s="31"/>
      <c r="D93" s="66"/>
      <c r="E93" s="66"/>
      <c r="F93" s="66"/>
      <c r="G93" s="66"/>
    </row>
    <row r="94" spans="1:117" s="20" customFormat="1" ht="15.75">
      <c r="A94" s="25" t="s">
        <v>160</v>
      </c>
      <c r="B94" s="25"/>
      <c r="C94" s="26"/>
      <c r="D94" s="66"/>
      <c r="E94" s="66"/>
      <c r="F94" s="66"/>
      <c r="G94" s="66"/>
      <c r="H94" s="87"/>
      <c r="I94" s="87"/>
      <c r="J94" s="87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</row>
    <row r="95" spans="1:117" s="15" customFormat="1">
      <c r="A95" s="27" t="s">
        <v>57</v>
      </c>
      <c r="B95" s="27">
        <v>5021</v>
      </c>
      <c r="C95" s="19" t="s">
        <v>59</v>
      </c>
      <c r="D95" s="66">
        <v>5000</v>
      </c>
      <c r="E95" s="71">
        <v>0</v>
      </c>
      <c r="F95" s="66">
        <v>5000</v>
      </c>
      <c r="G95" s="66">
        <v>3112</v>
      </c>
      <c r="H95" s="93">
        <v>5000</v>
      </c>
      <c r="I95" s="93">
        <v>1618</v>
      </c>
      <c r="J95" s="93">
        <v>10000</v>
      </c>
      <c r="K95" s="99">
        <v>15000</v>
      </c>
      <c r="L95" s="99">
        <v>15000</v>
      </c>
      <c r="M95" s="99">
        <v>15000</v>
      </c>
      <c r="N95" s="28" t="s">
        <v>140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</row>
    <row r="96" spans="1:117" s="15" customFormat="1">
      <c r="A96" s="27" t="s">
        <v>57</v>
      </c>
      <c r="B96" s="27">
        <v>5139</v>
      </c>
      <c r="C96" s="19" t="s">
        <v>60</v>
      </c>
      <c r="D96" s="66">
        <v>5000</v>
      </c>
      <c r="E96" s="71">
        <v>13534</v>
      </c>
      <c r="F96" s="66">
        <v>10000</v>
      </c>
      <c r="G96" s="66">
        <v>27451</v>
      </c>
      <c r="H96" s="93">
        <v>30000</v>
      </c>
      <c r="I96" s="93">
        <v>1944</v>
      </c>
      <c r="J96" s="93">
        <v>5000</v>
      </c>
      <c r="K96" s="99">
        <v>30000</v>
      </c>
      <c r="L96" s="99">
        <v>30000</v>
      </c>
      <c r="M96" s="99">
        <v>30000</v>
      </c>
      <c r="N96" s="28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</row>
    <row r="97" spans="1:117" s="15" customFormat="1">
      <c r="A97" s="27" t="s">
        <v>57</v>
      </c>
      <c r="B97" s="27">
        <v>5156</v>
      </c>
      <c r="C97" s="19" t="s">
        <v>61</v>
      </c>
      <c r="D97" s="66">
        <v>5000</v>
      </c>
      <c r="E97" s="71">
        <v>5784</v>
      </c>
      <c r="F97" s="66">
        <v>7000</v>
      </c>
      <c r="G97" s="66">
        <v>7484</v>
      </c>
      <c r="H97" s="93">
        <v>10000</v>
      </c>
      <c r="I97" s="93">
        <v>8178</v>
      </c>
      <c r="J97" s="93">
        <v>10000</v>
      </c>
      <c r="K97" s="99">
        <v>20000</v>
      </c>
      <c r="L97" s="99">
        <v>20000</v>
      </c>
      <c r="M97" s="99">
        <v>20000</v>
      </c>
      <c r="N97" s="28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</row>
    <row r="98" spans="1:117" s="15" customFormat="1">
      <c r="A98" s="27" t="s">
        <v>57</v>
      </c>
      <c r="B98" s="27" t="s">
        <v>42</v>
      </c>
      <c r="C98" s="19" t="s">
        <v>102</v>
      </c>
      <c r="D98" s="66">
        <v>15000</v>
      </c>
      <c r="E98" s="71">
        <v>0</v>
      </c>
      <c r="F98" s="66">
        <v>0</v>
      </c>
      <c r="G98" s="66">
        <v>6534</v>
      </c>
      <c r="H98" s="93">
        <v>10000</v>
      </c>
      <c r="I98" s="93">
        <v>0</v>
      </c>
      <c r="J98" s="93">
        <v>50000</v>
      </c>
      <c r="K98" s="99">
        <v>10000</v>
      </c>
      <c r="L98" s="99">
        <v>10000</v>
      </c>
      <c r="M98" s="99">
        <v>10000</v>
      </c>
      <c r="N98" s="28" t="s">
        <v>239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</row>
    <row r="99" spans="1:117" s="15" customFormat="1">
      <c r="A99" s="27" t="s">
        <v>57</v>
      </c>
      <c r="B99" s="27" t="s">
        <v>219</v>
      </c>
      <c r="C99" s="19" t="s">
        <v>220</v>
      </c>
      <c r="D99" s="66"/>
      <c r="E99" s="71"/>
      <c r="F99" s="66"/>
      <c r="G99" s="66"/>
      <c r="H99" s="93">
        <v>100000</v>
      </c>
      <c r="I99" s="93">
        <v>0</v>
      </c>
      <c r="J99" s="93">
        <f t="shared" ref="J99" si="37">+I99/10*12</f>
        <v>0</v>
      </c>
      <c r="K99" s="99"/>
      <c r="L99" s="99"/>
      <c r="M99" s="99"/>
      <c r="N99" s="28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</row>
    <row r="100" spans="1:117" s="15" customFormat="1">
      <c r="A100" s="27" t="s">
        <v>57</v>
      </c>
      <c r="B100" s="27" t="s">
        <v>118</v>
      </c>
      <c r="C100" s="19" t="s">
        <v>119</v>
      </c>
      <c r="D100" s="66"/>
      <c r="E100" s="71"/>
      <c r="F100" s="66"/>
      <c r="G100" s="66"/>
      <c r="H100" s="93">
        <v>0</v>
      </c>
      <c r="I100" s="93">
        <v>168190</v>
      </c>
      <c r="J100" s="151">
        <v>30000</v>
      </c>
      <c r="K100" s="99"/>
      <c r="L100" s="99"/>
      <c r="M100" s="99"/>
      <c r="N100" s="28" t="s">
        <v>236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</row>
    <row r="101" spans="1:117" s="20" customFormat="1" ht="16.5" thickBot="1">
      <c r="A101" s="140" t="s">
        <v>58</v>
      </c>
      <c r="B101" s="140"/>
      <c r="C101" s="141"/>
      <c r="D101" s="142">
        <f>SUM(D95:D98)</f>
        <v>30000</v>
      </c>
      <c r="E101" s="142">
        <f>SUM(E95:E98)</f>
        <v>19318</v>
      </c>
      <c r="F101" s="142">
        <f>SUM(F95:F98)</f>
        <v>22000</v>
      </c>
      <c r="G101" s="142">
        <f>SUM(G95:G98)</f>
        <v>44581</v>
      </c>
      <c r="H101" s="142">
        <f>SUM(H95:H100)</f>
        <v>155000</v>
      </c>
      <c r="I101" s="142">
        <f t="shared" ref="I101:J101" si="38">SUM(I95:I100)</f>
        <v>179930</v>
      </c>
      <c r="J101" s="142">
        <f t="shared" si="38"/>
        <v>105000</v>
      </c>
      <c r="K101" s="67">
        <f t="shared" ref="K101:M101" si="39">SUM(K95:K98)</f>
        <v>75000</v>
      </c>
      <c r="L101" s="67">
        <f t="shared" si="39"/>
        <v>75000</v>
      </c>
      <c r="M101" s="67">
        <f t="shared" si="39"/>
        <v>75000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</row>
    <row r="102" spans="1:117" ht="13.5" thickTop="1">
      <c r="A102" s="131"/>
      <c r="B102" s="131"/>
      <c r="C102" s="31"/>
      <c r="D102" s="66"/>
      <c r="E102" s="66"/>
      <c r="F102" s="66"/>
      <c r="G102" s="66"/>
    </row>
    <row r="103" spans="1:117">
      <c r="A103" s="131"/>
      <c r="B103" s="131"/>
      <c r="C103" s="31"/>
      <c r="G103" s="66"/>
    </row>
    <row r="104" spans="1:117" s="20" customFormat="1" ht="16.5" thickBot="1">
      <c r="A104" s="140" t="s">
        <v>133</v>
      </c>
      <c r="B104" s="140"/>
      <c r="C104" s="141"/>
      <c r="D104" s="142">
        <v>10000</v>
      </c>
      <c r="E104" s="142">
        <v>0</v>
      </c>
      <c r="F104" s="142">
        <v>10000</v>
      </c>
      <c r="G104" s="142">
        <v>0</v>
      </c>
      <c r="H104" s="142">
        <v>10000</v>
      </c>
      <c r="I104" s="142">
        <v>0</v>
      </c>
      <c r="J104" s="146">
        <v>10000</v>
      </c>
      <c r="K104" s="67">
        <v>10000</v>
      </c>
      <c r="L104" s="67">
        <v>10000</v>
      </c>
      <c r="M104" s="67">
        <v>10000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</row>
    <row r="105" spans="1:117" ht="13.5" thickTop="1">
      <c r="A105" s="131"/>
      <c r="B105" s="131"/>
      <c r="C105" s="31"/>
      <c r="D105" s="66"/>
      <c r="E105" s="66"/>
      <c r="F105" s="66"/>
      <c r="G105" s="66"/>
    </row>
    <row r="106" spans="1:117">
      <c r="A106" s="131"/>
      <c r="B106" s="131"/>
      <c r="C106" s="31"/>
      <c r="D106" s="66"/>
      <c r="E106" s="66"/>
      <c r="F106" s="66"/>
      <c r="G106" s="66"/>
    </row>
    <row r="107" spans="1:117" s="20" customFormat="1" ht="15.75">
      <c r="A107" s="25" t="s">
        <v>98</v>
      </c>
      <c r="B107" s="25"/>
      <c r="C107" s="26"/>
      <c r="D107" s="66"/>
      <c r="E107" s="66"/>
      <c r="F107" s="66"/>
      <c r="G107" s="66"/>
      <c r="H107" s="87"/>
      <c r="I107" s="87"/>
      <c r="J107" s="87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</row>
    <row r="108" spans="1:117" s="15" customFormat="1">
      <c r="A108" s="27" t="s">
        <v>62</v>
      </c>
      <c r="B108" s="27">
        <v>5139</v>
      </c>
      <c r="C108" s="19" t="s">
        <v>45</v>
      </c>
      <c r="D108" s="66">
        <v>5000</v>
      </c>
      <c r="E108" s="66">
        <v>0</v>
      </c>
      <c r="F108" s="66">
        <v>2000</v>
      </c>
      <c r="G108" s="66">
        <v>0</v>
      </c>
      <c r="H108" s="93">
        <v>2000</v>
      </c>
      <c r="I108" s="93">
        <v>0</v>
      </c>
      <c r="J108" s="93">
        <v>5000</v>
      </c>
      <c r="K108" s="99">
        <v>2000</v>
      </c>
      <c r="L108" s="99">
        <v>2000</v>
      </c>
      <c r="M108" s="99">
        <v>2000</v>
      </c>
      <c r="N108" s="19" t="s">
        <v>237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</row>
    <row r="109" spans="1:117" s="15" customFormat="1">
      <c r="A109" s="27" t="s">
        <v>62</v>
      </c>
      <c r="B109" s="27">
        <v>5151</v>
      </c>
      <c r="C109" s="19" t="s">
        <v>64</v>
      </c>
      <c r="D109" s="66">
        <v>500</v>
      </c>
      <c r="E109" s="66">
        <v>480</v>
      </c>
      <c r="F109" s="66">
        <v>500</v>
      </c>
      <c r="G109" s="66">
        <v>516</v>
      </c>
      <c r="H109" s="93">
        <v>500</v>
      </c>
      <c r="I109" s="93">
        <v>1868</v>
      </c>
      <c r="J109" s="93">
        <v>500</v>
      </c>
      <c r="K109" s="99">
        <v>500</v>
      </c>
      <c r="L109" s="99">
        <v>500</v>
      </c>
      <c r="M109" s="99">
        <v>500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</row>
    <row r="110" spans="1:117" s="15" customFormat="1">
      <c r="A110" s="27" t="s">
        <v>62</v>
      </c>
      <c r="B110" s="27">
        <v>5154</v>
      </c>
      <c r="C110" s="19" t="s">
        <v>65</v>
      </c>
      <c r="D110" s="66">
        <v>5000</v>
      </c>
      <c r="E110" s="66">
        <v>2720</v>
      </c>
      <c r="F110" s="66">
        <v>3500</v>
      </c>
      <c r="G110" s="66">
        <v>3509</v>
      </c>
      <c r="H110" s="93">
        <v>3500</v>
      </c>
      <c r="I110" s="93">
        <v>9729</v>
      </c>
      <c r="J110" s="93">
        <v>5000</v>
      </c>
      <c r="K110" s="99">
        <v>3500</v>
      </c>
      <c r="L110" s="99">
        <v>3500</v>
      </c>
      <c r="M110" s="99">
        <v>3500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</row>
    <row r="111" spans="1:117" s="20" customFormat="1" ht="16.5" thickBot="1">
      <c r="A111" s="140" t="s">
        <v>63</v>
      </c>
      <c r="B111" s="140"/>
      <c r="C111" s="141"/>
      <c r="D111" s="142">
        <f>SUM(D108:D110)</f>
        <v>10500</v>
      </c>
      <c r="E111" s="142">
        <f>SUM(E108:E110)</f>
        <v>3200</v>
      </c>
      <c r="F111" s="142">
        <f>SUM(F108:F110)</f>
        <v>6000</v>
      </c>
      <c r="G111" s="142">
        <f>SUM(G108:G110)</f>
        <v>4025</v>
      </c>
      <c r="H111" s="142">
        <f>SUM(H108:H110)</f>
        <v>6000</v>
      </c>
      <c r="I111" s="142">
        <f t="shared" ref="I111:J111" si="40">SUM(I108:I110)</f>
        <v>11597</v>
      </c>
      <c r="J111" s="142">
        <f t="shared" si="40"/>
        <v>10500</v>
      </c>
      <c r="K111" s="67">
        <f t="shared" ref="K111:M111" si="41">SUM(K108:K110)</f>
        <v>6000</v>
      </c>
      <c r="L111" s="67">
        <f t="shared" si="41"/>
        <v>6000</v>
      </c>
      <c r="M111" s="67">
        <f t="shared" si="41"/>
        <v>6000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</row>
    <row r="112" spans="1:117" ht="13.5" thickTop="1">
      <c r="A112" s="131"/>
      <c r="B112" s="131"/>
      <c r="C112" s="31"/>
      <c r="D112" s="66"/>
      <c r="E112" s="66"/>
      <c r="F112" s="66"/>
      <c r="G112" s="66"/>
    </row>
    <row r="113" spans="1:117">
      <c r="A113" s="131"/>
      <c r="B113" s="131"/>
      <c r="C113" s="31"/>
      <c r="D113" s="66"/>
      <c r="E113" s="66"/>
      <c r="F113" s="66"/>
      <c r="G113" s="66"/>
    </row>
    <row r="114" spans="1:117" s="20" customFormat="1" ht="15.75">
      <c r="A114" s="25" t="s">
        <v>66</v>
      </c>
      <c r="B114" s="25"/>
      <c r="C114" s="26"/>
      <c r="D114" s="66"/>
      <c r="E114" s="66"/>
      <c r="F114" s="66"/>
      <c r="G114" s="66"/>
      <c r="H114" s="87"/>
      <c r="I114" s="87"/>
      <c r="J114" s="87"/>
      <c r="K114" s="26"/>
      <c r="L114" s="26"/>
      <c r="M114" s="26"/>
      <c r="N114" s="26"/>
      <c r="O114" s="26"/>
      <c r="P114" s="26"/>
      <c r="Q114" s="149" t="s">
        <v>224</v>
      </c>
      <c r="R114" s="156">
        <v>24593</v>
      </c>
      <c r="S114" s="156">
        <f>+R114*12</f>
        <v>295116</v>
      </c>
      <c r="T114" s="15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</row>
    <row r="115" spans="1:117" s="15" customFormat="1">
      <c r="A115" s="27" t="s">
        <v>67</v>
      </c>
      <c r="B115" s="27">
        <v>5023</v>
      </c>
      <c r="C115" s="19" t="s">
        <v>161</v>
      </c>
      <c r="D115" s="66">
        <v>450000</v>
      </c>
      <c r="E115" s="66">
        <v>382690</v>
      </c>
      <c r="F115" s="66">
        <v>470000</v>
      </c>
      <c r="G115" s="66">
        <v>398656</v>
      </c>
      <c r="H115" s="93">
        <v>480000</v>
      </c>
      <c r="I115" s="93">
        <v>412270</v>
      </c>
      <c r="J115" s="93">
        <f>+T117</f>
        <v>612648.36</v>
      </c>
      <c r="K115" s="99">
        <v>500000</v>
      </c>
      <c r="L115" s="99">
        <v>500000</v>
      </c>
      <c r="M115" s="99">
        <v>500000</v>
      </c>
      <c r="N115" s="19"/>
      <c r="O115" s="19"/>
      <c r="P115" s="19"/>
      <c r="Q115" s="149" t="s">
        <v>225</v>
      </c>
      <c r="R115" s="156">
        <v>22134</v>
      </c>
      <c r="S115" s="156">
        <f t="shared" ref="S115" si="42">+R115*12</f>
        <v>265608</v>
      </c>
      <c r="T115" s="156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</row>
    <row r="116" spans="1:117" s="15" customFormat="1">
      <c r="A116" s="27" t="s">
        <v>67</v>
      </c>
      <c r="B116" s="27" t="s">
        <v>103</v>
      </c>
      <c r="C116" s="19" t="s">
        <v>104</v>
      </c>
      <c r="D116" s="66">
        <v>60000</v>
      </c>
      <c r="E116" s="66">
        <v>34460</v>
      </c>
      <c r="F116" s="66">
        <v>50000</v>
      </c>
      <c r="G116" s="66">
        <v>35890</v>
      </c>
      <c r="H116" s="93">
        <v>45000</v>
      </c>
      <c r="I116" s="93">
        <v>40927</v>
      </c>
      <c r="J116" s="93">
        <f>+T118</f>
        <v>95615.64</v>
      </c>
      <c r="K116" s="99">
        <f>+K115*0.09375</f>
        <v>46875</v>
      </c>
      <c r="L116" s="99">
        <f t="shared" ref="L116:M116" si="43">+L115*0.09375</f>
        <v>46875</v>
      </c>
      <c r="M116" s="99">
        <f t="shared" si="43"/>
        <v>46875</v>
      </c>
      <c r="N116" s="19"/>
      <c r="O116" s="19"/>
      <c r="P116" s="19"/>
      <c r="Q116" s="149" t="s">
        <v>226</v>
      </c>
      <c r="R116" s="156">
        <v>2459</v>
      </c>
      <c r="S116" s="156">
        <f>+R116*12*5</f>
        <v>147540</v>
      </c>
      <c r="T116" s="156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</row>
    <row r="117" spans="1:117" s="20" customFormat="1" ht="16.5" thickBot="1">
      <c r="A117" s="140" t="s">
        <v>68</v>
      </c>
      <c r="B117" s="140"/>
      <c r="C117" s="141"/>
      <c r="D117" s="142">
        <f>SUM(D115:D116)</f>
        <v>510000</v>
      </c>
      <c r="E117" s="142">
        <f>SUM(E115:E116)</f>
        <v>417150</v>
      </c>
      <c r="F117" s="142">
        <f>SUM(F115:F116)</f>
        <v>520000</v>
      </c>
      <c r="G117" s="142">
        <f>SUM(G115:G116)</f>
        <v>434546</v>
      </c>
      <c r="H117" s="142">
        <f>SUM(H115:H116)</f>
        <v>525000</v>
      </c>
      <c r="I117" s="142">
        <f t="shared" ref="I117:J117" si="44">SUM(I115:I116)</f>
        <v>453197</v>
      </c>
      <c r="J117" s="150">
        <f t="shared" si="44"/>
        <v>708264</v>
      </c>
      <c r="K117" s="67">
        <f t="shared" ref="K117:M117" si="45">SUM(K115:K116)</f>
        <v>546875</v>
      </c>
      <c r="L117" s="67">
        <f t="shared" si="45"/>
        <v>546875</v>
      </c>
      <c r="M117" s="67">
        <f t="shared" si="45"/>
        <v>546875</v>
      </c>
      <c r="N117" s="26"/>
      <c r="O117" s="26"/>
      <c r="P117" s="26"/>
      <c r="Q117" s="149"/>
      <c r="R117" s="156"/>
      <c r="S117" s="156">
        <f>SUM(S114:S116)</f>
        <v>708264</v>
      </c>
      <c r="T117" s="156">
        <f>+S117/100*86.5</f>
        <v>612648.36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</row>
    <row r="118" spans="1:117" ht="13.5" thickTop="1">
      <c r="A118" s="131"/>
      <c r="B118" s="131"/>
      <c r="C118" s="31"/>
      <c r="D118" s="66"/>
      <c r="E118" s="66"/>
      <c r="F118" s="66"/>
      <c r="G118" s="66"/>
      <c r="Q118" s="149"/>
      <c r="R118" s="156"/>
      <c r="S118" s="156"/>
      <c r="T118" s="156">
        <f>+S117/100*13.5</f>
        <v>95615.64</v>
      </c>
    </row>
    <row r="119" spans="1:117">
      <c r="A119" s="131"/>
      <c r="B119" s="131"/>
      <c r="C119" s="31"/>
      <c r="D119" s="66"/>
      <c r="E119" s="66"/>
      <c r="F119" s="66"/>
      <c r="G119" s="66"/>
      <c r="Q119" s="149"/>
      <c r="R119" s="156"/>
      <c r="S119" s="156"/>
      <c r="T119" s="156">
        <f>SUM(T117:T118)</f>
        <v>708264</v>
      </c>
    </row>
    <row r="120" spans="1:117" s="20" customFormat="1" ht="15.75">
      <c r="A120" s="25" t="s">
        <v>21</v>
      </c>
      <c r="B120" s="25"/>
      <c r="C120" s="26"/>
      <c r="D120" s="66"/>
      <c r="E120" s="66"/>
      <c r="F120" s="66"/>
      <c r="G120" s="66"/>
      <c r="H120" s="87"/>
      <c r="I120" s="87"/>
      <c r="J120" s="87"/>
      <c r="K120" s="26"/>
      <c r="L120" s="26"/>
      <c r="M120" s="26"/>
      <c r="N120" s="26"/>
      <c r="O120" s="26"/>
      <c r="P120" s="26"/>
      <c r="Q120" s="148"/>
      <c r="R120" s="157"/>
      <c r="S120" s="157"/>
      <c r="T120" s="157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</row>
    <row r="121" spans="1:117" s="15" customFormat="1">
      <c r="A121" s="27" t="s">
        <v>69</v>
      </c>
      <c r="B121" s="27">
        <v>5011</v>
      </c>
      <c r="C121" s="19" t="s">
        <v>70</v>
      </c>
      <c r="D121" s="66">
        <v>172000</v>
      </c>
      <c r="E121" s="66">
        <v>141221</v>
      </c>
      <c r="F121" s="66">
        <v>170000</v>
      </c>
      <c r="G121" s="66">
        <v>145270</v>
      </c>
      <c r="H121" s="93">
        <v>180000</v>
      </c>
      <c r="I121" s="93">
        <v>153498</v>
      </c>
      <c r="J121" s="93">
        <f t="shared" ref="J121:J144" si="46">+I121/10*12</f>
        <v>184197.59999999998</v>
      </c>
      <c r="K121" s="99">
        <v>190000</v>
      </c>
      <c r="L121" s="99">
        <v>190000</v>
      </c>
      <c r="M121" s="99">
        <v>190000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</row>
    <row r="122" spans="1:117" s="15" customFormat="1">
      <c r="A122" s="27" t="s">
        <v>69</v>
      </c>
      <c r="B122" s="27">
        <v>5021</v>
      </c>
      <c r="C122" s="19" t="s">
        <v>71</v>
      </c>
      <c r="D122" s="66">
        <v>20000</v>
      </c>
      <c r="E122" s="71">
        <v>8433</v>
      </c>
      <c r="F122" s="66">
        <v>30000</v>
      </c>
      <c r="G122" s="66">
        <v>6212</v>
      </c>
      <c r="H122" s="93">
        <v>7500</v>
      </c>
      <c r="I122" s="93">
        <v>4673</v>
      </c>
      <c r="J122" s="93">
        <f t="shared" si="46"/>
        <v>5607.6</v>
      </c>
      <c r="K122" s="99">
        <v>7500</v>
      </c>
      <c r="L122" s="99">
        <v>7500</v>
      </c>
      <c r="M122" s="99">
        <v>7500</v>
      </c>
      <c r="N122" s="19" t="s">
        <v>187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</row>
    <row r="123" spans="1:117" s="15" customFormat="1">
      <c r="A123" s="27" t="s">
        <v>69</v>
      </c>
      <c r="B123" s="27">
        <v>5031</v>
      </c>
      <c r="C123" s="19" t="s">
        <v>72</v>
      </c>
      <c r="D123" s="66">
        <v>56000</v>
      </c>
      <c r="E123" s="71">
        <v>35308</v>
      </c>
      <c r="F123" s="66">
        <v>40000</v>
      </c>
      <c r="G123" s="66">
        <v>32688</v>
      </c>
      <c r="H123" s="93">
        <v>40000</v>
      </c>
      <c r="I123" s="93">
        <v>34558</v>
      </c>
      <c r="J123" s="93">
        <f t="shared" si="46"/>
        <v>41469.600000000006</v>
      </c>
      <c r="K123" s="99">
        <v>41000</v>
      </c>
      <c r="L123" s="99">
        <v>41000</v>
      </c>
      <c r="M123" s="99">
        <v>41000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</row>
    <row r="124" spans="1:117" s="15" customFormat="1">
      <c r="A124" s="27" t="s">
        <v>69</v>
      </c>
      <c r="B124" s="27">
        <v>5032</v>
      </c>
      <c r="C124" s="19" t="s">
        <v>73</v>
      </c>
      <c r="D124" s="66">
        <v>40000</v>
      </c>
      <c r="E124" s="71">
        <v>12711</v>
      </c>
      <c r="F124" s="66">
        <v>15000</v>
      </c>
      <c r="G124" s="66">
        <v>16712</v>
      </c>
      <c r="H124" s="93">
        <v>20000</v>
      </c>
      <c r="I124" s="93">
        <v>13818</v>
      </c>
      <c r="J124" s="93">
        <f t="shared" si="46"/>
        <v>16581.599999999999</v>
      </c>
      <c r="K124" s="99">
        <v>21000</v>
      </c>
      <c r="L124" s="99">
        <v>21000</v>
      </c>
      <c r="M124" s="99">
        <v>21000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</row>
    <row r="125" spans="1:117" s="15" customFormat="1">
      <c r="A125" s="27" t="s">
        <v>69</v>
      </c>
      <c r="B125" s="27" t="s">
        <v>169</v>
      </c>
      <c r="C125" s="19" t="s">
        <v>170</v>
      </c>
      <c r="D125" s="66"/>
      <c r="E125" s="71"/>
      <c r="F125" s="66">
        <v>0</v>
      </c>
      <c r="G125" s="66">
        <v>734</v>
      </c>
      <c r="H125" s="93">
        <v>1000</v>
      </c>
      <c r="I125" s="93">
        <v>769</v>
      </c>
      <c r="J125" s="93">
        <f t="shared" si="46"/>
        <v>922.80000000000007</v>
      </c>
      <c r="K125" s="99">
        <v>1000</v>
      </c>
      <c r="L125" s="99">
        <v>1000</v>
      </c>
      <c r="M125" s="99">
        <v>1000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</row>
    <row r="126" spans="1:117" s="15" customFormat="1">
      <c r="A126" s="27" t="s">
        <v>69</v>
      </c>
      <c r="B126" s="27">
        <v>5136</v>
      </c>
      <c r="C126" s="19" t="s">
        <v>74</v>
      </c>
      <c r="D126" s="66">
        <v>10000</v>
      </c>
      <c r="E126" s="66">
        <v>6000</v>
      </c>
      <c r="F126" s="66">
        <v>5000</v>
      </c>
      <c r="G126" s="66">
        <v>2027</v>
      </c>
      <c r="H126" s="93">
        <v>2500</v>
      </c>
      <c r="I126" s="93">
        <v>0</v>
      </c>
      <c r="J126" s="93">
        <f t="shared" si="46"/>
        <v>0</v>
      </c>
      <c r="K126" s="99">
        <v>2500</v>
      </c>
      <c r="L126" s="99">
        <v>2500</v>
      </c>
      <c r="M126" s="99">
        <v>2500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</row>
    <row r="127" spans="1:117" s="15" customFormat="1">
      <c r="A127" s="27" t="s">
        <v>69</v>
      </c>
      <c r="B127" s="27">
        <v>5137</v>
      </c>
      <c r="C127" s="19" t="s">
        <v>125</v>
      </c>
      <c r="D127" s="66">
        <v>35000</v>
      </c>
      <c r="E127" s="71">
        <v>68560</v>
      </c>
      <c r="F127" s="68">
        <v>40000</v>
      </c>
      <c r="G127" s="66">
        <v>2690</v>
      </c>
      <c r="H127" s="93">
        <v>95000</v>
      </c>
      <c r="I127" s="93">
        <v>102721.23</v>
      </c>
      <c r="J127" s="93">
        <v>10000</v>
      </c>
      <c r="K127" s="99">
        <v>100000</v>
      </c>
      <c r="L127" s="99">
        <v>100000</v>
      </c>
      <c r="M127" s="99">
        <v>100000</v>
      </c>
      <c r="N127" s="19" t="s">
        <v>188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</row>
    <row r="128" spans="1:117" s="15" customFormat="1">
      <c r="A128" s="27" t="s">
        <v>69</v>
      </c>
      <c r="B128" s="27">
        <v>5139</v>
      </c>
      <c r="C128" s="19" t="s">
        <v>75</v>
      </c>
      <c r="D128" s="66">
        <v>30000</v>
      </c>
      <c r="E128" s="66">
        <v>15256</v>
      </c>
      <c r="F128" s="66">
        <v>20000</v>
      </c>
      <c r="G128" s="66">
        <v>14689</v>
      </c>
      <c r="H128" s="93">
        <v>20000</v>
      </c>
      <c r="I128" s="139">
        <v>88911.75</v>
      </c>
      <c r="J128" s="93">
        <v>50000</v>
      </c>
      <c r="K128" s="99">
        <v>20000</v>
      </c>
      <c r="L128" s="99">
        <v>20000</v>
      </c>
      <c r="M128" s="99">
        <v>20000</v>
      </c>
      <c r="N128" s="92" t="s">
        <v>238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</row>
    <row r="129" spans="1:117" s="15" customFormat="1">
      <c r="A129" s="27" t="s">
        <v>69</v>
      </c>
      <c r="B129" s="27">
        <v>5151</v>
      </c>
      <c r="C129" s="19" t="s">
        <v>76</v>
      </c>
      <c r="D129" s="66">
        <v>2500</v>
      </c>
      <c r="E129" s="66">
        <v>2862</v>
      </c>
      <c r="F129" s="66">
        <v>3000</v>
      </c>
      <c r="G129" s="66">
        <v>1655</v>
      </c>
      <c r="H129" s="93">
        <v>3000</v>
      </c>
      <c r="I129" s="93">
        <v>4193</v>
      </c>
      <c r="J129" s="93">
        <v>5000</v>
      </c>
      <c r="K129" s="99">
        <v>3000</v>
      </c>
      <c r="L129" s="99">
        <v>3000</v>
      </c>
      <c r="M129" s="99">
        <v>3000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</row>
    <row r="130" spans="1:117" s="15" customFormat="1">
      <c r="A130" s="27" t="s">
        <v>69</v>
      </c>
      <c r="B130" s="27">
        <v>5154</v>
      </c>
      <c r="C130" s="19" t="s">
        <v>77</v>
      </c>
      <c r="D130" s="66">
        <v>90000</v>
      </c>
      <c r="E130" s="71">
        <v>49760</v>
      </c>
      <c r="F130" s="66">
        <v>65000</v>
      </c>
      <c r="G130" s="66">
        <v>53980</v>
      </c>
      <c r="H130" s="93">
        <v>65000</v>
      </c>
      <c r="I130" s="93">
        <v>74090</v>
      </c>
      <c r="J130" s="93">
        <v>90000</v>
      </c>
      <c r="K130" s="99">
        <v>65000</v>
      </c>
      <c r="L130" s="99">
        <v>65000</v>
      </c>
      <c r="M130" s="99">
        <v>65000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</row>
    <row r="131" spans="1:117" s="15" customFormat="1">
      <c r="A131" s="27" t="s">
        <v>69</v>
      </c>
      <c r="B131" s="27" t="s">
        <v>105</v>
      </c>
      <c r="C131" s="19" t="s">
        <v>106</v>
      </c>
      <c r="D131" s="66">
        <v>2000</v>
      </c>
      <c r="E131" s="66">
        <v>1935</v>
      </c>
      <c r="F131" s="66">
        <v>3000</v>
      </c>
      <c r="G131" s="66">
        <v>3266</v>
      </c>
      <c r="H131" s="93">
        <v>5000</v>
      </c>
      <c r="I131" s="93">
        <v>3950</v>
      </c>
      <c r="J131" s="93">
        <v>5000</v>
      </c>
      <c r="K131" s="99">
        <v>5000</v>
      </c>
      <c r="L131" s="99">
        <v>5000</v>
      </c>
      <c r="M131" s="99">
        <v>5000</v>
      </c>
      <c r="N131" s="92" t="s">
        <v>238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</row>
    <row r="132" spans="1:117" s="15" customFormat="1">
      <c r="A132" s="27" t="s">
        <v>69</v>
      </c>
      <c r="B132" s="27">
        <v>5161</v>
      </c>
      <c r="C132" s="19" t="s">
        <v>78</v>
      </c>
      <c r="D132" s="66">
        <v>1000</v>
      </c>
      <c r="E132" s="66">
        <v>1462</v>
      </c>
      <c r="F132" s="66">
        <v>2000</v>
      </c>
      <c r="G132" s="66">
        <v>360</v>
      </c>
      <c r="H132" s="93">
        <v>500</v>
      </c>
      <c r="I132" s="93">
        <v>517</v>
      </c>
      <c r="J132" s="93">
        <v>600</v>
      </c>
      <c r="K132" s="99">
        <v>500</v>
      </c>
      <c r="L132" s="99">
        <v>500</v>
      </c>
      <c r="M132" s="99">
        <v>500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</row>
    <row r="133" spans="1:117" s="15" customFormat="1">
      <c r="A133" s="27" t="s">
        <v>69</v>
      </c>
      <c r="B133" s="27">
        <v>5162</v>
      </c>
      <c r="C133" s="19" t="s">
        <v>79</v>
      </c>
      <c r="D133" s="66">
        <v>10000</v>
      </c>
      <c r="E133" s="66">
        <v>11188</v>
      </c>
      <c r="F133" s="66">
        <v>15000</v>
      </c>
      <c r="G133" s="66">
        <v>12728</v>
      </c>
      <c r="H133" s="93">
        <v>15000</v>
      </c>
      <c r="I133" s="93">
        <v>12503.97</v>
      </c>
      <c r="J133" s="93">
        <f t="shared" si="46"/>
        <v>15004.763999999999</v>
      </c>
      <c r="K133" s="99">
        <v>15000</v>
      </c>
      <c r="L133" s="99">
        <v>15000</v>
      </c>
      <c r="M133" s="99">
        <v>15000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</row>
    <row r="134" spans="1:117" s="15" customFormat="1">
      <c r="A134" s="27" t="s">
        <v>69</v>
      </c>
      <c r="B134" s="27">
        <v>5163</v>
      </c>
      <c r="C134" s="19" t="s">
        <v>80</v>
      </c>
      <c r="D134" s="66">
        <v>18000</v>
      </c>
      <c r="E134" s="66">
        <v>9135</v>
      </c>
      <c r="F134" s="66">
        <v>12000</v>
      </c>
      <c r="G134" s="66">
        <v>6901</v>
      </c>
      <c r="H134" s="93">
        <v>9000</v>
      </c>
      <c r="I134" s="93">
        <v>6261.6</v>
      </c>
      <c r="J134" s="93">
        <v>8000</v>
      </c>
      <c r="K134" s="99">
        <v>9000</v>
      </c>
      <c r="L134" s="99">
        <v>9000</v>
      </c>
      <c r="M134" s="99">
        <v>9000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</row>
    <row r="135" spans="1:117" s="15" customFormat="1">
      <c r="A135" s="27" t="s">
        <v>69</v>
      </c>
      <c r="B135" s="27" t="s">
        <v>126</v>
      </c>
      <c r="C135" s="19" t="s">
        <v>127</v>
      </c>
      <c r="D135" s="66">
        <v>10000</v>
      </c>
      <c r="E135" s="66">
        <v>1400</v>
      </c>
      <c r="F135" s="66">
        <v>5000</v>
      </c>
      <c r="G135" s="66">
        <v>2890</v>
      </c>
      <c r="H135" s="93">
        <v>5000</v>
      </c>
      <c r="I135" s="93">
        <v>6482</v>
      </c>
      <c r="J135" s="93">
        <v>10000</v>
      </c>
      <c r="K135" s="99">
        <v>10000</v>
      </c>
      <c r="L135" s="99">
        <v>10000</v>
      </c>
      <c r="M135" s="99">
        <v>10000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</row>
    <row r="136" spans="1:117" s="15" customFormat="1">
      <c r="A136" s="27" t="s">
        <v>69</v>
      </c>
      <c r="B136" s="27">
        <v>5168</v>
      </c>
      <c r="C136" s="19" t="s">
        <v>81</v>
      </c>
      <c r="D136" s="66">
        <v>0</v>
      </c>
      <c r="E136" s="70">
        <v>28945</v>
      </c>
      <c r="F136" s="66">
        <v>10000</v>
      </c>
      <c r="G136" s="66">
        <v>27177</v>
      </c>
      <c r="H136" s="93">
        <v>30000</v>
      </c>
      <c r="I136" s="93">
        <v>40360</v>
      </c>
      <c r="J136" s="93">
        <v>40000</v>
      </c>
      <c r="K136" s="99">
        <v>30000</v>
      </c>
      <c r="L136" s="99">
        <v>30000</v>
      </c>
      <c r="M136" s="99">
        <v>30000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</row>
    <row r="137" spans="1:117" s="15" customFormat="1">
      <c r="A137" s="27" t="s">
        <v>69</v>
      </c>
      <c r="B137" s="27">
        <v>5169</v>
      </c>
      <c r="C137" s="19" t="s">
        <v>82</v>
      </c>
      <c r="D137" s="66">
        <v>100000</v>
      </c>
      <c r="E137" s="71">
        <v>124991</v>
      </c>
      <c r="F137" s="66">
        <v>150000</v>
      </c>
      <c r="G137" s="66">
        <v>50643</v>
      </c>
      <c r="H137" s="93">
        <v>100000</v>
      </c>
      <c r="I137" s="139">
        <v>100306.06</v>
      </c>
      <c r="J137" s="93">
        <f t="shared" si="46"/>
        <v>120367.272</v>
      </c>
      <c r="K137" s="99">
        <v>100000</v>
      </c>
      <c r="L137" s="99">
        <v>100000</v>
      </c>
      <c r="M137" s="99">
        <v>100000</v>
      </c>
      <c r="N137" s="92" t="s">
        <v>238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</row>
    <row r="138" spans="1:117" s="15" customFormat="1">
      <c r="A138" s="27"/>
      <c r="B138" s="27"/>
      <c r="C138" s="19" t="s">
        <v>227</v>
      </c>
      <c r="D138" s="66"/>
      <c r="E138" s="71"/>
      <c r="F138" s="66"/>
      <c r="G138" s="66"/>
      <c r="H138" s="93"/>
      <c r="I138" s="139"/>
      <c r="J138" s="138">
        <f>6500*7+9000+50000</f>
        <v>104500</v>
      </c>
      <c r="K138" s="99"/>
      <c r="L138" s="99"/>
      <c r="M138" s="99"/>
      <c r="N138" s="153" t="s">
        <v>221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</row>
    <row r="139" spans="1:117" s="15" customFormat="1">
      <c r="A139" s="27" t="s">
        <v>69</v>
      </c>
      <c r="B139" s="27">
        <v>5171</v>
      </c>
      <c r="C139" s="19" t="s">
        <v>83</v>
      </c>
      <c r="D139" s="66">
        <v>100000</v>
      </c>
      <c r="E139" s="66">
        <v>433963</v>
      </c>
      <c r="F139" s="68">
        <v>80000</v>
      </c>
      <c r="G139" s="66">
        <v>0</v>
      </c>
      <c r="H139" s="93">
        <v>80000</v>
      </c>
      <c r="I139" s="93">
        <v>0</v>
      </c>
      <c r="J139" s="93">
        <f t="shared" si="46"/>
        <v>0</v>
      </c>
      <c r="K139" s="99">
        <v>100000</v>
      </c>
      <c r="L139" s="99">
        <v>100000</v>
      </c>
      <c r="M139" s="99">
        <v>100000</v>
      </c>
      <c r="N139" s="92" t="s">
        <v>238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</row>
    <row r="140" spans="1:117" s="15" customFormat="1">
      <c r="A140" s="27" t="s">
        <v>69</v>
      </c>
      <c r="B140" s="27">
        <v>5172</v>
      </c>
      <c r="C140" s="19" t="s">
        <v>84</v>
      </c>
      <c r="D140" s="66">
        <v>20000</v>
      </c>
      <c r="E140" s="66">
        <v>20618</v>
      </c>
      <c r="F140" s="66">
        <v>20000</v>
      </c>
      <c r="G140" s="66">
        <v>0</v>
      </c>
      <c r="H140" s="93">
        <v>10000</v>
      </c>
      <c r="I140" s="93">
        <v>10454</v>
      </c>
      <c r="J140" s="93">
        <v>15000</v>
      </c>
      <c r="K140" s="99">
        <v>0</v>
      </c>
      <c r="L140" s="99">
        <v>10000</v>
      </c>
      <c r="M140" s="99">
        <v>0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</row>
    <row r="141" spans="1:117" s="15" customFormat="1">
      <c r="A141" s="27" t="s">
        <v>69</v>
      </c>
      <c r="B141" s="27">
        <v>5173</v>
      </c>
      <c r="C141" s="19" t="s">
        <v>85</v>
      </c>
      <c r="D141" s="66">
        <v>10000</v>
      </c>
      <c r="E141" s="66">
        <v>4949</v>
      </c>
      <c r="F141" s="66">
        <v>7000</v>
      </c>
      <c r="G141" s="66">
        <v>4604</v>
      </c>
      <c r="H141" s="93">
        <v>7000</v>
      </c>
      <c r="I141" s="93">
        <v>5078</v>
      </c>
      <c r="J141" s="93">
        <v>7000</v>
      </c>
      <c r="K141" s="99">
        <v>10000</v>
      </c>
      <c r="L141" s="99">
        <v>10000</v>
      </c>
      <c r="M141" s="99">
        <v>10000</v>
      </c>
      <c r="N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</row>
    <row r="142" spans="1:117" s="15" customFormat="1">
      <c r="A142" s="27" t="s">
        <v>69</v>
      </c>
      <c r="B142" s="27">
        <v>5175</v>
      </c>
      <c r="C142" s="19" t="s">
        <v>107</v>
      </c>
      <c r="D142" s="66">
        <v>2400</v>
      </c>
      <c r="E142" s="66">
        <v>0</v>
      </c>
      <c r="F142" s="66">
        <v>600</v>
      </c>
      <c r="G142" s="66">
        <v>1639</v>
      </c>
      <c r="H142" s="93">
        <v>2000</v>
      </c>
      <c r="I142" s="93">
        <v>2048</v>
      </c>
      <c r="J142" s="93">
        <v>2000</v>
      </c>
      <c r="K142" s="99">
        <v>2000</v>
      </c>
      <c r="L142" s="99">
        <v>2000</v>
      </c>
      <c r="M142" s="99">
        <v>2000</v>
      </c>
      <c r="N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</row>
    <row r="143" spans="1:117" s="15" customFormat="1">
      <c r="A143" s="27" t="s">
        <v>69</v>
      </c>
      <c r="B143" s="27" t="s">
        <v>147</v>
      </c>
      <c r="C143" s="19" t="s">
        <v>162</v>
      </c>
      <c r="D143" s="66">
        <v>0</v>
      </c>
      <c r="E143" s="66">
        <v>47879</v>
      </c>
      <c r="F143" s="66">
        <v>0</v>
      </c>
      <c r="G143" s="66">
        <v>26297</v>
      </c>
      <c r="H143" s="93">
        <v>0</v>
      </c>
      <c r="I143" s="93">
        <v>0</v>
      </c>
      <c r="J143" s="93">
        <f t="shared" si="46"/>
        <v>0</v>
      </c>
      <c r="K143" s="99">
        <v>0</v>
      </c>
      <c r="L143" s="99">
        <v>0</v>
      </c>
      <c r="M143" s="99">
        <v>0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</row>
    <row r="144" spans="1:117" s="15" customFormat="1">
      <c r="A144" s="27" t="s">
        <v>69</v>
      </c>
      <c r="B144" s="27">
        <v>5361</v>
      </c>
      <c r="C144" s="19" t="s">
        <v>86</v>
      </c>
      <c r="D144" s="66">
        <v>0</v>
      </c>
      <c r="E144" s="66">
        <v>1000</v>
      </c>
      <c r="F144" s="66">
        <v>1000</v>
      </c>
      <c r="G144" s="66">
        <v>0</v>
      </c>
      <c r="H144" s="93">
        <v>500</v>
      </c>
      <c r="I144" s="93">
        <v>0</v>
      </c>
      <c r="J144" s="93">
        <f t="shared" si="46"/>
        <v>0</v>
      </c>
      <c r="K144" s="99">
        <v>500</v>
      </c>
      <c r="L144" s="99">
        <v>500</v>
      </c>
      <c r="M144" s="99">
        <v>500</v>
      </c>
      <c r="N144" s="19"/>
      <c r="O144" s="19"/>
      <c r="P144" s="66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</row>
    <row r="145" spans="1:117" s="20" customFormat="1" ht="16.5" thickBot="1">
      <c r="A145" s="140" t="s">
        <v>22</v>
      </c>
      <c r="B145" s="140"/>
      <c r="C145" s="141"/>
      <c r="D145" s="142">
        <f>SUM(D121:D144)</f>
        <v>728900</v>
      </c>
      <c r="E145" s="142">
        <f>SUM(E121:E144)</f>
        <v>1027576</v>
      </c>
      <c r="F145" s="142">
        <f>SUM(F121:F144)</f>
        <v>693600</v>
      </c>
      <c r="G145" s="142">
        <f>SUM(G121:G144)</f>
        <v>413162</v>
      </c>
      <c r="H145" s="142">
        <f>SUM(H121:H144)</f>
        <v>698000</v>
      </c>
      <c r="I145" s="142">
        <f t="shared" ref="I145:J145" si="47">SUM(I121:I144)</f>
        <v>665192.60999999987</v>
      </c>
      <c r="J145" s="142">
        <f t="shared" si="47"/>
        <v>731251.23600000003</v>
      </c>
      <c r="K145" s="67">
        <f>SUM(K121:K144)</f>
        <v>733000</v>
      </c>
      <c r="L145" s="67">
        <f>SUM(L121:L144)</f>
        <v>743000</v>
      </c>
      <c r="M145" s="67">
        <f>SUM(M121:M144)</f>
        <v>733000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</row>
    <row r="146" spans="1:117" ht="13.5" thickTop="1">
      <c r="C146" s="15" t="s">
        <v>171</v>
      </c>
      <c r="D146" s="66"/>
      <c r="E146" s="66"/>
      <c r="F146" s="66"/>
      <c r="G146" s="66">
        <v>2067</v>
      </c>
    </row>
    <row r="147" spans="1:117" ht="13.5" thickBot="1">
      <c r="D147" s="66"/>
      <c r="E147" s="66"/>
      <c r="F147" s="66"/>
      <c r="G147" s="31" t="s">
        <v>172</v>
      </c>
    </row>
    <row r="148" spans="1:117" s="16" customFormat="1" ht="18.75" thickBot="1">
      <c r="A148" s="32" t="s">
        <v>24</v>
      </c>
      <c r="B148" s="33"/>
      <c r="C148" s="34"/>
      <c r="D148" s="73">
        <f>SUM(D10,D15,D20,D25,D31,D36,D44,D51,D59,D67,D70,D79,D84,D87,D91,D101,D104,D111,D117,D145)</f>
        <v>3386826</v>
      </c>
      <c r="E148" s="73">
        <f>SUM(E10,E15,E20,E25,E31,E36,E44,E51,E59,E67,E70,E79,E84,E87,E91,E101,E104,E111,E117,E145)</f>
        <v>3203953</v>
      </c>
      <c r="F148" s="73">
        <f>SUM(F10,F15,F20,F25,F31,F36,F44,F51,F59,F67,F70,F79,F84,F87,F91,F101,F104,F111,F117,F145)</f>
        <v>3471500</v>
      </c>
      <c r="G148" s="73">
        <f>SUM(G10,G15,G20,G25,G31,G36,G44,G51,G59,G67,G70,G79,G84,G87,G91,G101,G104,G111,G117,G145)</f>
        <v>2355903</v>
      </c>
      <c r="H148" s="73">
        <f>SUM(H10,H15,H20,H25,H31,H36,H44,H51,H59,H67,H70,H79,H84,H87,H91,H101,H104,H111,H117,H145)</f>
        <v>3937300</v>
      </c>
      <c r="I148" s="73">
        <f>SUM(I145,I117,I111,I104,I101,I91,I87,I84,I79,I70,I67,I59,I51,I44,I36,I31,I25,I20,I15,I10)</f>
        <v>3718164.86</v>
      </c>
      <c r="J148" s="73">
        <f>SUM(J145,J117,J111,J104,J101,J91,J87,J84,J79,J70,J67,J59,J51,J44,J36,J31,J25,J20,J15,J10)</f>
        <v>4469666.6359999999</v>
      </c>
      <c r="K148" s="100">
        <f>SUM(K10,K15,K20,K25,K31,K36,K44,K51,K59,K67,K70,K79,K84,K87,K91,K101,K104,K111,K117,K145)</f>
        <v>3282083</v>
      </c>
      <c r="L148" s="100">
        <f>SUM(L10,L15,L20,L25,L31,L36,L44,L51,L59,L67,L70,L79,L84,L87,L91,L101,L104,L111,L117,L145)</f>
        <v>3624323</v>
      </c>
      <c r="M148" s="100">
        <f>SUM(M10,M15,M20,M25,M31,M36,M44,M51,M59,M67,M70,M79,M84,M87,M91,M101,M104,M111,M117,M145)</f>
        <v>3287323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</row>
    <row r="149" spans="1:117">
      <c r="D149" s="66"/>
      <c r="E149" s="66"/>
      <c r="F149" s="66"/>
    </row>
    <row r="150" spans="1:117" ht="13.5" thickBot="1">
      <c r="D150" s="66"/>
      <c r="I150" s="147"/>
    </row>
    <row r="151" spans="1:117" ht="18">
      <c r="A151" s="35" t="s">
        <v>89</v>
      </c>
      <c r="B151" s="36"/>
      <c r="C151" s="37"/>
      <c r="D151" s="74" t="e">
        <f>+#REF!</f>
        <v>#REF!</v>
      </c>
      <c r="E151" s="74" t="e">
        <f>+#REF!</f>
        <v>#REF!</v>
      </c>
      <c r="F151" s="74" t="e">
        <f>+'rozpočet 2018 př'!F57</f>
        <v>#REF!</v>
      </c>
      <c r="G151" s="74" t="e">
        <f>+'rozpočet 2018 př'!G57</f>
        <v>#REF!</v>
      </c>
      <c r="H151" s="89">
        <f>+'rozpočet 2018 př'!H57</f>
        <v>3937300</v>
      </c>
      <c r="I151" s="89">
        <f>+'rozpočet 2018 př'!I57</f>
        <v>3748958.13</v>
      </c>
      <c r="J151" s="89">
        <f>+'rozpočet 2018 př'!J57</f>
        <v>4469666.756000001</v>
      </c>
      <c r="K151" s="101" t="e">
        <f>+'rozpočet 2018 př'!K57</f>
        <v>#REF!</v>
      </c>
      <c r="L151" s="101" t="e">
        <f>+'rozpočet 2018 př'!L57</f>
        <v>#REF!</v>
      </c>
      <c r="M151" s="101" t="e">
        <f>+'rozpočet 2018 př'!M57</f>
        <v>#REF!</v>
      </c>
    </row>
    <row r="152" spans="1:117" ht="18.75" thickBot="1">
      <c r="A152" s="38" t="s">
        <v>90</v>
      </c>
      <c r="B152" s="39"/>
      <c r="C152" s="40"/>
      <c r="D152" s="75">
        <f t="shared" ref="D152:J152" si="48">+D148</f>
        <v>3386826</v>
      </c>
      <c r="E152" s="75">
        <f t="shared" si="48"/>
        <v>3203953</v>
      </c>
      <c r="F152" s="75">
        <f t="shared" si="48"/>
        <v>3471500</v>
      </c>
      <c r="G152" s="75">
        <f t="shared" si="48"/>
        <v>2355903</v>
      </c>
      <c r="H152" s="90">
        <f t="shared" si="48"/>
        <v>3937300</v>
      </c>
      <c r="I152" s="90">
        <f t="shared" si="48"/>
        <v>3718164.86</v>
      </c>
      <c r="J152" s="90">
        <f t="shared" si="48"/>
        <v>4469666.6359999999</v>
      </c>
      <c r="K152" s="76">
        <f t="shared" ref="K152:M152" si="49">+K148</f>
        <v>3282083</v>
      </c>
      <c r="L152" s="76">
        <f t="shared" si="49"/>
        <v>3624323</v>
      </c>
      <c r="M152" s="76">
        <f t="shared" si="49"/>
        <v>3287323</v>
      </c>
    </row>
    <row r="153" spans="1:117" ht="18.75" thickBot="1">
      <c r="C153" s="55" t="s">
        <v>136</v>
      </c>
      <c r="D153" s="76" t="e">
        <f t="shared" ref="D153:J153" si="50">+D151-D152</f>
        <v>#REF!</v>
      </c>
      <c r="E153" s="76" t="e">
        <f t="shared" si="50"/>
        <v>#REF!</v>
      </c>
      <c r="F153" s="76" t="e">
        <f t="shared" si="50"/>
        <v>#REF!</v>
      </c>
      <c r="G153" s="76" t="e">
        <f t="shared" si="50"/>
        <v>#REF!</v>
      </c>
      <c r="H153" s="76">
        <f t="shared" si="50"/>
        <v>0</v>
      </c>
      <c r="I153" s="76">
        <f t="shared" si="50"/>
        <v>30793.270000000019</v>
      </c>
      <c r="J153" s="154">
        <f t="shared" si="50"/>
        <v>0.12000000104308128</v>
      </c>
      <c r="K153" s="76" t="e">
        <f t="shared" ref="K153:M153" si="51">+K151-K152</f>
        <v>#REF!</v>
      </c>
      <c r="L153" s="76" t="e">
        <f t="shared" si="51"/>
        <v>#REF!</v>
      </c>
      <c r="M153" s="76" t="e">
        <f t="shared" si="51"/>
        <v>#REF!</v>
      </c>
    </row>
    <row r="154" spans="1:117">
      <c r="D154" s="66"/>
    </row>
    <row r="155" spans="1:117">
      <c r="I155" s="19">
        <v>25043</v>
      </c>
      <c r="J155" s="19" t="s">
        <v>222</v>
      </c>
    </row>
    <row r="156" spans="1:117">
      <c r="I156" s="66">
        <f>+I150+I155</f>
        <v>25043</v>
      </c>
      <c r="J156" s="19" t="s">
        <v>223</v>
      </c>
    </row>
  </sheetData>
  <pageMargins left="0.19685039370078741" right="0.15748031496062992" top="0.59055118110236227" bottom="0.55118110236220474" header="0.31496062992125984" footer="0.31496062992125984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A37"/>
  <sheetViews>
    <sheetView tabSelected="1" workbookViewId="0">
      <pane ySplit="5" topLeftCell="A6" activePane="bottomLeft" state="frozen"/>
      <selection pane="bottomLeft" activeCell="J17" sqref="J17"/>
    </sheetView>
  </sheetViews>
  <sheetFormatPr defaultRowHeight="12.75"/>
  <cols>
    <col min="1" max="1" width="5.85546875" style="15" customWidth="1"/>
    <col min="2" max="2" width="6.28515625" style="168" customWidth="1"/>
    <col min="3" max="3" width="44.5703125" style="15" bestFit="1" customWidth="1"/>
    <col min="4" max="4" width="20" style="19" customWidth="1"/>
    <col min="5" max="5" width="21.7109375" style="19" bestFit="1" customWidth="1"/>
    <col min="6" max="6" width="20" style="19" customWidth="1"/>
    <col min="7" max="7" width="16.28515625" style="19" customWidth="1"/>
    <col min="8" max="53" width="9.140625" style="19"/>
    <col min="54" max="16384" width="9.140625" style="15"/>
  </cols>
  <sheetData>
    <row r="1" spans="1:53" s="16" customFormat="1" ht="18">
      <c r="B1" s="164" t="s">
        <v>0</v>
      </c>
      <c r="D1" s="24"/>
      <c r="E1" s="162">
        <v>1.08</v>
      </c>
      <c r="F1" s="162">
        <v>1.08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s="17" customFormat="1" ht="15.75">
      <c r="B2" s="165"/>
      <c r="D2" s="94">
        <v>2023</v>
      </c>
      <c r="E2" s="94">
        <v>2024</v>
      </c>
      <c r="F2" s="94">
        <v>2025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53" s="18" customFormat="1" ht="15.75">
      <c r="A3" s="19"/>
      <c r="B3" s="27"/>
      <c r="C3" s="19"/>
      <c r="D3" s="94" t="s">
        <v>4</v>
      </c>
      <c r="E3" s="94" t="s">
        <v>249</v>
      </c>
      <c r="F3" s="94" t="s">
        <v>249</v>
      </c>
    </row>
    <row r="4" spans="1:53" s="18" customFormat="1" ht="15.75">
      <c r="A4" s="107" t="s">
        <v>6</v>
      </c>
      <c r="B4" s="166" t="s">
        <v>1</v>
      </c>
      <c r="C4" s="107" t="s">
        <v>2</v>
      </c>
      <c r="D4" s="95" t="s">
        <v>141</v>
      </c>
      <c r="E4" s="95" t="s">
        <v>87</v>
      </c>
      <c r="F4" s="95" t="s">
        <v>87</v>
      </c>
    </row>
    <row r="5" spans="1:53" s="19" customFormat="1" ht="13.5" thickBot="1">
      <c r="B5" s="27"/>
      <c r="D5" s="98"/>
    </row>
    <row r="6" spans="1:53" s="20" customFormat="1" ht="16.5" thickTop="1">
      <c r="A6" s="167"/>
      <c r="B6" s="167"/>
      <c r="C6" s="109"/>
      <c r="D6" s="109"/>
      <c r="E6" s="109"/>
      <c r="F6" s="109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168"/>
      <c r="B7" s="168">
        <v>1111</v>
      </c>
      <c r="C7" s="15" t="s">
        <v>205</v>
      </c>
      <c r="D7" s="173">
        <v>882330.87600000005</v>
      </c>
      <c r="E7" s="173">
        <v>952917.34608000016</v>
      </c>
      <c r="F7" s="173">
        <v>1029150.7337664003</v>
      </c>
      <c r="G7" s="28"/>
    </row>
    <row r="8" spans="1:53">
      <c r="A8" s="168"/>
      <c r="B8" s="168">
        <v>1112</v>
      </c>
      <c r="C8" s="15" t="s">
        <v>206</v>
      </c>
      <c r="D8" s="173">
        <v>74875.200000000012</v>
      </c>
      <c r="E8" s="173">
        <v>80865.216000000015</v>
      </c>
      <c r="F8" s="173">
        <v>87334.433280000027</v>
      </c>
      <c r="G8" s="28"/>
    </row>
    <row r="9" spans="1:53">
      <c r="A9" s="168"/>
      <c r="B9" s="168">
        <v>1113</v>
      </c>
      <c r="C9" s="15" t="s">
        <v>207</v>
      </c>
      <c r="D9" s="173">
        <v>184660.8</v>
      </c>
      <c r="E9" s="173">
        <v>199433.66399999999</v>
      </c>
      <c r="F9" s="173">
        <v>215388.35712</v>
      </c>
      <c r="G9" s="28"/>
    </row>
    <row r="10" spans="1:53">
      <c r="A10" s="168"/>
      <c r="B10" s="168">
        <v>1121</v>
      </c>
      <c r="C10" s="15" t="s">
        <v>7</v>
      </c>
      <c r="D10" s="173">
        <v>1411890</v>
      </c>
      <c r="E10" s="173">
        <v>1524841.2000000002</v>
      </c>
      <c r="F10" s="173">
        <v>1646828.4960000003</v>
      </c>
      <c r="G10" s="28"/>
    </row>
    <row r="11" spans="1:53" ht="38.25">
      <c r="A11" s="168"/>
      <c r="B11" s="168" t="s">
        <v>268</v>
      </c>
      <c r="C11" s="172" t="s">
        <v>270</v>
      </c>
      <c r="D11" s="173">
        <v>97584</v>
      </c>
      <c r="E11" s="173">
        <v>105390.72</v>
      </c>
      <c r="F11" s="173">
        <v>113821.97760000001</v>
      </c>
      <c r="G11" s="28"/>
    </row>
    <row r="12" spans="1:53">
      <c r="A12" s="168"/>
      <c r="B12" s="168">
        <v>1211</v>
      </c>
      <c r="C12" s="15" t="s">
        <v>8</v>
      </c>
      <c r="D12" s="173">
        <v>3142212</v>
      </c>
      <c r="E12" s="173">
        <v>3393588.9600000004</v>
      </c>
      <c r="F12" s="173">
        <v>3665076.0768000009</v>
      </c>
      <c r="G12" s="28"/>
    </row>
    <row r="13" spans="1:53">
      <c r="A13" s="168"/>
      <c r="C13" s="172" t="s">
        <v>275</v>
      </c>
      <c r="D13" s="173">
        <v>236544</v>
      </c>
      <c r="E13" s="173">
        <v>255467.52000000002</v>
      </c>
      <c r="F13" s="173">
        <v>275904.92160000006</v>
      </c>
      <c r="G13" s="28"/>
    </row>
    <row r="14" spans="1:53">
      <c r="A14" s="168"/>
      <c r="B14" s="168">
        <v>1341</v>
      </c>
      <c r="C14" s="15" t="s">
        <v>9</v>
      </c>
      <c r="D14" s="173">
        <v>21600</v>
      </c>
      <c r="E14" s="173">
        <v>21600</v>
      </c>
      <c r="F14" s="173">
        <v>21600</v>
      </c>
    </row>
    <row r="15" spans="1:53">
      <c r="A15" s="168"/>
      <c r="B15" s="168">
        <v>1361</v>
      </c>
      <c r="C15" s="15" t="s">
        <v>10</v>
      </c>
      <c r="D15" s="173">
        <v>500</v>
      </c>
      <c r="E15" s="173">
        <v>500</v>
      </c>
      <c r="F15" s="173">
        <v>500</v>
      </c>
    </row>
    <row r="16" spans="1:53">
      <c r="A16" s="168"/>
      <c r="B16" s="168" t="s">
        <v>208</v>
      </c>
      <c r="C16" s="15" t="s">
        <v>209</v>
      </c>
      <c r="D16" s="173">
        <v>42252</v>
      </c>
      <c r="E16" s="173">
        <v>45632.160000000003</v>
      </c>
      <c r="F16" s="173">
        <v>49282.732800000005</v>
      </c>
    </row>
    <row r="17" spans="1:53">
      <c r="A17" s="168"/>
      <c r="B17" s="168">
        <v>1511</v>
      </c>
      <c r="C17" s="15" t="s">
        <v>228</v>
      </c>
      <c r="D17" s="173">
        <v>290053.19999999995</v>
      </c>
      <c r="E17" s="173">
        <v>313257.45599999995</v>
      </c>
      <c r="F17" s="173">
        <v>338318.05247999995</v>
      </c>
    </row>
    <row r="18" spans="1:53" ht="25.5">
      <c r="A18" s="168"/>
      <c r="B18" s="168" t="s">
        <v>148</v>
      </c>
      <c r="C18" s="172" t="s">
        <v>214</v>
      </c>
      <c r="D18" s="173">
        <v>90300</v>
      </c>
      <c r="E18" s="173">
        <v>90300</v>
      </c>
      <c r="F18" s="173">
        <v>90300</v>
      </c>
    </row>
    <row r="19" spans="1:53">
      <c r="A19" s="168"/>
      <c r="B19" s="168" t="s">
        <v>261</v>
      </c>
      <c r="C19" s="15" t="s">
        <v>263</v>
      </c>
      <c r="D19" s="173">
        <v>820000</v>
      </c>
      <c r="E19" s="173">
        <v>3000000</v>
      </c>
      <c r="F19" s="173">
        <v>0</v>
      </c>
    </row>
    <row r="20" spans="1:53" s="20" customFormat="1" ht="16.5" thickBot="1">
      <c r="A20" s="122" t="s">
        <v>11</v>
      </c>
      <c r="B20" s="169"/>
      <c r="C20" s="121"/>
      <c r="D20" s="129">
        <v>7294802.0760000004</v>
      </c>
      <c r="E20" s="129">
        <v>9983794.2420800012</v>
      </c>
      <c r="F20" s="129">
        <v>7533505.781446402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 ht="13.5" thickTop="1">
      <c r="D21" s="28"/>
      <c r="E21" s="28"/>
      <c r="F21" s="28"/>
    </row>
    <row r="22" spans="1:53" s="26" customFormat="1" ht="15.75">
      <c r="A22" s="27">
        <v>2310</v>
      </c>
      <c r="B22" s="27" t="s">
        <v>251</v>
      </c>
      <c r="C22" s="19" t="s">
        <v>252</v>
      </c>
      <c r="D22" s="28">
        <v>30000</v>
      </c>
      <c r="E22" s="28">
        <v>32400.000000000004</v>
      </c>
      <c r="F22" s="28">
        <v>34992.000000000007</v>
      </c>
      <c r="G22" s="19"/>
    </row>
    <row r="23" spans="1:53" ht="25.5">
      <c r="A23" s="27" t="s">
        <v>113</v>
      </c>
      <c r="B23" s="27" t="s">
        <v>91</v>
      </c>
      <c r="C23" s="174" t="s">
        <v>269</v>
      </c>
      <c r="D23" s="28">
        <v>100000</v>
      </c>
      <c r="E23" s="28">
        <v>90000</v>
      </c>
      <c r="F23" s="28">
        <v>90000</v>
      </c>
    </row>
    <row r="24" spans="1:53">
      <c r="A24" s="27" t="s">
        <v>69</v>
      </c>
      <c r="B24" s="27" t="s">
        <v>109</v>
      </c>
      <c r="C24" s="19" t="s">
        <v>110</v>
      </c>
      <c r="D24" s="28">
        <v>10000</v>
      </c>
      <c r="E24" s="28">
        <v>10000</v>
      </c>
      <c r="F24" s="28">
        <v>10000</v>
      </c>
    </row>
    <row r="25" spans="1:53">
      <c r="A25" s="27" t="s">
        <v>69</v>
      </c>
      <c r="B25" s="27" t="s">
        <v>251</v>
      </c>
      <c r="C25" s="19" t="s">
        <v>276</v>
      </c>
      <c r="D25" s="28">
        <v>6000</v>
      </c>
      <c r="E25" s="28">
        <v>6000</v>
      </c>
      <c r="F25" s="28">
        <v>6000</v>
      </c>
    </row>
    <row r="26" spans="1:53">
      <c r="A26" s="27">
        <v>6310</v>
      </c>
      <c r="B26" s="27">
        <v>2141</v>
      </c>
      <c r="C26" s="19" t="s">
        <v>99</v>
      </c>
      <c r="D26" s="28">
        <v>1000</v>
      </c>
      <c r="E26" s="28">
        <v>1080</v>
      </c>
      <c r="F26" s="28">
        <v>1166.4000000000001</v>
      </c>
    </row>
    <row r="27" spans="1:53" ht="13.5" thickBot="1">
      <c r="D27" s="28"/>
      <c r="E27" s="28"/>
      <c r="F27" s="28"/>
    </row>
    <row r="28" spans="1:53" s="16" customFormat="1" ht="19.5" thickTop="1" thickBot="1">
      <c r="A28" s="32" t="s">
        <v>24</v>
      </c>
      <c r="B28" s="33"/>
      <c r="C28" s="34"/>
      <c r="D28" s="175">
        <v>7435802.0760000004</v>
      </c>
      <c r="E28" s="175">
        <v>10117274.242080001</v>
      </c>
      <c r="F28" s="175">
        <v>7669664.1814464023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30" spans="1:53">
      <c r="D30" s="28"/>
      <c r="E30" s="28"/>
      <c r="F30" s="28"/>
    </row>
    <row r="37" spans="2:2">
      <c r="B37" s="1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29"/>
  <sheetViews>
    <sheetView workbookViewId="0">
      <pane ySplit="5" topLeftCell="A6" activePane="bottomLeft" state="frozen"/>
      <selection pane="bottomLeft" activeCell="H19" sqref="H19"/>
    </sheetView>
  </sheetViews>
  <sheetFormatPr defaultRowHeight="12.75"/>
  <cols>
    <col min="1" max="2" width="5.85546875" style="30" customWidth="1"/>
    <col min="3" max="3" width="69.7109375" style="23" bestFit="1" customWidth="1"/>
    <col min="4" max="4" width="20.7109375" style="31" customWidth="1"/>
    <col min="5" max="6" width="19.85546875" style="31" bestFit="1" customWidth="1"/>
    <col min="7" max="8" width="18.28515625" style="31" bestFit="1" customWidth="1"/>
    <col min="9" max="9" width="17.28515625" style="31" customWidth="1"/>
    <col min="10" max="10" width="9.140625" style="31"/>
    <col min="11" max="11" width="10.5703125" style="31" bestFit="1" customWidth="1"/>
    <col min="12" max="12" width="12" style="31" bestFit="1" customWidth="1"/>
    <col min="13" max="13" width="11.5703125" style="31" bestFit="1" customWidth="1"/>
    <col min="14" max="110" width="9.140625" style="31"/>
    <col min="111" max="16384" width="9.140625" style="23"/>
  </cols>
  <sheetData>
    <row r="1" spans="1:110" s="43" customFormat="1" ht="18">
      <c r="A1" s="42"/>
      <c r="B1" s="42" t="s">
        <v>88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</row>
    <row r="2" spans="1:110" s="46" customFormat="1">
      <c r="A2" s="45"/>
      <c r="B2" s="45"/>
      <c r="D2" s="47"/>
      <c r="E2" s="162">
        <v>1.1499999999999999</v>
      </c>
      <c r="F2" s="162">
        <v>1.1499999999999999</v>
      </c>
      <c r="G2" s="47"/>
      <c r="J2" s="47"/>
      <c r="K2" s="47"/>
      <c r="L2" s="47"/>
      <c r="M2" s="47"/>
      <c r="N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</row>
    <row r="3" spans="1:110" s="49" customFormat="1" ht="15.75">
      <c r="A3" s="48"/>
      <c r="B3" s="48"/>
      <c r="D3" s="94">
        <v>2023</v>
      </c>
      <c r="E3" s="94">
        <v>2024</v>
      </c>
      <c r="F3" s="94">
        <v>2025</v>
      </c>
      <c r="J3" s="50"/>
      <c r="K3" s="50"/>
      <c r="L3" s="50"/>
      <c r="M3" s="50"/>
      <c r="N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</row>
    <row r="4" spans="1:110" s="50" customFormat="1" ht="15.75">
      <c r="A4" s="51"/>
      <c r="B4" s="51"/>
      <c r="D4" s="94" t="s">
        <v>253</v>
      </c>
      <c r="E4" s="94" t="s">
        <v>249</v>
      </c>
      <c r="F4" s="94" t="s">
        <v>249</v>
      </c>
    </row>
    <row r="5" spans="1:110" s="18" customFormat="1" ht="15.75">
      <c r="A5" s="25" t="s">
        <v>6</v>
      </c>
      <c r="B5" s="25" t="s">
        <v>1</v>
      </c>
      <c r="C5" s="26" t="s">
        <v>2</v>
      </c>
      <c r="D5" s="94" t="s">
        <v>141</v>
      </c>
      <c r="E5" s="95" t="s">
        <v>87</v>
      </c>
      <c r="F5" s="95" t="s">
        <v>87</v>
      </c>
    </row>
    <row r="6" spans="1:110" s="20" customFormat="1" ht="15.75">
      <c r="A6" s="25" t="s">
        <v>114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</row>
    <row r="7" spans="1:110" s="15" customFormat="1">
      <c r="A7" s="27" t="s">
        <v>115</v>
      </c>
      <c r="B7" s="27" t="s">
        <v>27</v>
      </c>
      <c r="C7" s="19" t="s">
        <v>28</v>
      </c>
      <c r="D7" s="99">
        <v>50000</v>
      </c>
      <c r="E7" s="99">
        <v>50000</v>
      </c>
      <c r="F7" s="99">
        <v>50000</v>
      </c>
      <c r="G7" s="2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</row>
    <row r="8" spans="1:110" s="15" customFormat="1">
      <c r="A8" s="27" t="s">
        <v>115</v>
      </c>
      <c r="B8" s="27" t="s">
        <v>33</v>
      </c>
      <c r="C8" s="19" t="s">
        <v>96</v>
      </c>
      <c r="D8" s="99">
        <v>0</v>
      </c>
      <c r="E8" s="99">
        <v>0</v>
      </c>
      <c r="F8" s="99">
        <v>0</v>
      </c>
      <c r="G8" s="2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</row>
    <row r="9" spans="1:110" s="20" customFormat="1" ht="16.5" thickBot="1">
      <c r="A9" s="140" t="s">
        <v>26</v>
      </c>
      <c r="B9" s="140"/>
      <c r="C9" s="141"/>
      <c r="D9" s="142">
        <v>50000</v>
      </c>
      <c r="E9" s="142">
        <v>50000</v>
      </c>
      <c r="F9" s="142">
        <v>50000</v>
      </c>
      <c r="G9" s="28"/>
      <c r="H9" s="26"/>
      <c r="I9" s="26"/>
      <c r="J9" s="26"/>
      <c r="K9" s="19"/>
      <c r="L9" s="19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</row>
    <row r="10" spans="1:110" s="19" customFormat="1" ht="13.5" thickTop="1">
      <c r="A10" s="27"/>
      <c r="B10" s="27"/>
      <c r="G10" s="28"/>
    </row>
    <row r="11" spans="1:110" s="20" customFormat="1" ht="15.75">
      <c r="A11" s="25" t="s">
        <v>154</v>
      </c>
      <c r="B11" s="25"/>
      <c r="C11" s="26"/>
      <c r="D11" s="26"/>
      <c r="E11" s="26"/>
      <c r="F11" s="26"/>
      <c r="G11" s="28"/>
      <c r="H11" s="26"/>
      <c r="I11" s="26"/>
      <c r="J11" s="26"/>
      <c r="K11" s="19"/>
      <c r="L11" s="1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</row>
    <row r="12" spans="1:110" s="15" customFormat="1">
      <c r="A12" s="27" t="s">
        <v>25</v>
      </c>
      <c r="B12" s="27" t="s">
        <v>27</v>
      </c>
      <c r="C12" s="19" t="s">
        <v>28</v>
      </c>
      <c r="D12" s="99">
        <v>300000</v>
      </c>
      <c r="E12" s="99">
        <v>0</v>
      </c>
      <c r="F12" s="99">
        <v>450000</v>
      </c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</row>
    <row r="13" spans="1:110" s="15" customFormat="1">
      <c r="A13" s="27" t="s">
        <v>25</v>
      </c>
      <c r="B13" s="27" t="s">
        <v>33</v>
      </c>
      <c r="C13" s="19" t="s">
        <v>96</v>
      </c>
      <c r="D13" s="99">
        <v>800000</v>
      </c>
      <c r="E13" s="99">
        <v>4000000</v>
      </c>
      <c r="F13" s="99">
        <v>0</v>
      </c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</row>
    <row r="14" spans="1:110" s="20" customFormat="1" ht="16.5" thickBot="1">
      <c r="A14" s="140" t="s">
        <v>26</v>
      </c>
      <c r="B14" s="140"/>
      <c r="C14" s="141"/>
      <c r="D14" s="142">
        <v>1100000</v>
      </c>
      <c r="E14" s="142">
        <v>4000000</v>
      </c>
      <c r="F14" s="142">
        <v>450000</v>
      </c>
      <c r="G14" s="28"/>
      <c r="H14" s="26"/>
      <c r="I14" s="26"/>
      <c r="J14" s="26"/>
      <c r="K14" s="19"/>
      <c r="L14" s="1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</row>
    <row r="15" spans="1:110" s="15" customFormat="1" ht="13.5" thickTop="1">
      <c r="A15" s="27"/>
      <c r="B15" s="2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</row>
    <row r="16" spans="1:110" s="15" customFormat="1" ht="16.5" thickBot="1">
      <c r="A16" s="140" t="s">
        <v>271</v>
      </c>
      <c r="B16" s="140" t="s">
        <v>272</v>
      </c>
      <c r="C16" s="141" t="s">
        <v>267</v>
      </c>
      <c r="D16" s="142">
        <v>96695</v>
      </c>
      <c r="E16" s="142">
        <v>100000</v>
      </c>
      <c r="F16" s="142">
        <v>100000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</row>
    <row r="17" spans="1:110" s="15" customFormat="1" ht="13.5" thickTop="1">
      <c r="A17" s="27"/>
      <c r="B17" s="2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</row>
    <row r="18" spans="1:110">
      <c r="A18" s="27" t="s">
        <v>254</v>
      </c>
      <c r="B18" s="27" t="s">
        <v>33</v>
      </c>
      <c r="C18" s="19" t="s">
        <v>37</v>
      </c>
      <c r="D18" s="99">
        <v>300000</v>
      </c>
      <c r="E18" s="99">
        <v>0</v>
      </c>
      <c r="F18" s="99">
        <v>0</v>
      </c>
      <c r="G18" s="19"/>
      <c r="H18" s="99"/>
      <c r="I18" s="19"/>
    </row>
    <row r="19" spans="1:110" ht="16.5" thickBot="1">
      <c r="A19" s="140" t="s">
        <v>254</v>
      </c>
      <c r="B19" s="140"/>
      <c r="C19" s="141" t="s">
        <v>255</v>
      </c>
      <c r="D19" s="142">
        <v>300000</v>
      </c>
      <c r="E19" s="142">
        <v>0</v>
      </c>
      <c r="F19" s="142">
        <v>0</v>
      </c>
      <c r="H19" s="99"/>
      <c r="I19" s="19"/>
    </row>
    <row r="20" spans="1:110" ht="13.5" thickTop="1">
      <c r="A20" s="131"/>
      <c r="B20" s="131"/>
      <c r="C20" s="31"/>
    </row>
    <row r="21" spans="1:110">
      <c r="A21" s="131" t="s">
        <v>240</v>
      </c>
      <c r="B21" s="131" t="s">
        <v>241</v>
      </c>
      <c r="C21" s="31" t="s">
        <v>242</v>
      </c>
      <c r="D21" s="99">
        <v>20000</v>
      </c>
      <c r="E21" s="99">
        <v>20000</v>
      </c>
      <c r="F21" s="99">
        <v>20000</v>
      </c>
      <c r="G21" s="19"/>
    </row>
    <row r="22" spans="1:110" s="20" customFormat="1" ht="16.5" thickBot="1">
      <c r="A22" s="140" t="s">
        <v>240</v>
      </c>
      <c r="B22" s="140"/>
      <c r="C22" s="141" t="s">
        <v>243</v>
      </c>
      <c r="D22" s="142">
        <v>20000</v>
      </c>
      <c r="E22" s="142">
        <v>20000</v>
      </c>
      <c r="F22" s="142">
        <v>20000</v>
      </c>
      <c r="G22" s="28"/>
      <c r="H22" s="26"/>
      <c r="I22" s="26"/>
      <c r="J22" s="26"/>
      <c r="K22" s="19"/>
      <c r="L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</row>
    <row r="23" spans="1:110" ht="13.5" thickTop="1">
      <c r="A23" s="131"/>
      <c r="B23" s="131"/>
      <c r="C23" s="31"/>
    </row>
    <row r="24" spans="1:110" s="20" customFormat="1" ht="15.75">
      <c r="A24" s="25" t="s">
        <v>38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</row>
    <row r="25" spans="1:110" s="15" customFormat="1" ht="15.75">
      <c r="A25" s="27" t="s">
        <v>39</v>
      </c>
      <c r="B25" s="27" t="s">
        <v>41</v>
      </c>
      <c r="C25" s="19" t="s">
        <v>43</v>
      </c>
      <c r="D25" s="99">
        <v>5000</v>
      </c>
      <c r="E25" s="99">
        <v>5000</v>
      </c>
      <c r="F25" s="99">
        <v>5000</v>
      </c>
      <c r="G25" s="2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</row>
    <row r="26" spans="1:110" s="20" customFormat="1" ht="16.5" thickBot="1">
      <c r="A26" s="140" t="s">
        <v>40</v>
      </c>
      <c r="B26" s="140"/>
      <c r="C26" s="141"/>
      <c r="D26" s="142">
        <v>5000</v>
      </c>
      <c r="E26" s="142">
        <v>5000</v>
      </c>
      <c r="F26" s="142">
        <v>5000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</row>
    <row r="27" spans="1:110" ht="13.5" thickTop="1">
      <c r="A27" s="131"/>
      <c r="B27" s="131"/>
      <c r="C27" s="31"/>
    </row>
    <row r="28" spans="1:110" s="20" customFormat="1" ht="15.75">
      <c r="A28" s="25" t="s">
        <v>12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</row>
    <row r="29" spans="1:110" s="15" customFormat="1">
      <c r="A29" s="27" t="s">
        <v>44</v>
      </c>
      <c r="B29" s="27">
        <v>5139</v>
      </c>
      <c r="C29" s="19" t="s">
        <v>45</v>
      </c>
      <c r="D29" s="99">
        <v>50000</v>
      </c>
      <c r="E29" s="99">
        <v>55000</v>
      </c>
      <c r="F29" s="99">
        <v>55000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</row>
    <row r="30" spans="1:110" s="15" customFormat="1">
      <c r="A30" s="27" t="s">
        <v>44</v>
      </c>
      <c r="B30" s="27">
        <v>5151</v>
      </c>
      <c r="C30" s="19" t="s">
        <v>64</v>
      </c>
      <c r="D30" s="99">
        <v>500</v>
      </c>
      <c r="E30" s="99">
        <v>500</v>
      </c>
      <c r="F30" s="99">
        <v>500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</row>
    <row r="31" spans="1:110" s="15" customFormat="1">
      <c r="A31" s="27" t="s">
        <v>44</v>
      </c>
      <c r="B31" s="27">
        <v>5154</v>
      </c>
      <c r="C31" s="19" t="s">
        <v>65</v>
      </c>
      <c r="D31" s="99">
        <v>15000</v>
      </c>
      <c r="E31" s="99">
        <v>15000</v>
      </c>
      <c r="F31" s="99">
        <v>15000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</row>
    <row r="32" spans="1:110" s="15" customFormat="1">
      <c r="A32" s="27" t="s">
        <v>44</v>
      </c>
      <c r="B32" s="27">
        <v>5169</v>
      </c>
      <c r="C32" s="19" t="s">
        <v>111</v>
      </c>
      <c r="D32" s="99">
        <v>80000</v>
      </c>
      <c r="E32" s="99">
        <v>80000</v>
      </c>
      <c r="F32" s="99">
        <v>80000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</row>
    <row r="33" spans="1:110" s="15" customFormat="1">
      <c r="A33" s="27" t="s">
        <v>44</v>
      </c>
      <c r="B33" s="27">
        <v>5175</v>
      </c>
      <c r="C33" s="19" t="s">
        <v>46</v>
      </c>
      <c r="D33" s="99">
        <v>10000</v>
      </c>
      <c r="E33" s="99">
        <v>10000</v>
      </c>
      <c r="F33" s="99">
        <v>10000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</row>
    <row r="34" spans="1:110" s="20" customFormat="1" ht="16.5" thickBot="1">
      <c r="A34" s="140" t="s">
        <v>13</v>
      </c>
      <c r="B34" s="140"/>
      <c r="C34" s="141"/>
      <c r="D34" s="142">
        <v>155500</v>
      </c>
      <c r="E34" s="142">
        <v>160500</v>
      </c>
      <c r="F34" s="142">
        <v>160500</v>
      </c>
      <c r="G34" s="26"/>
      <c r="H34" s="67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</row>
    <row r="35" spans="1:110" ht="13.5" thickTop="1">
      <c r="A35" s="131"/>
      <c r="B35" s="131"/>
      <c r="C35" s="31"/>
    </row>
    <row r="36" spans="1:110" s="20" customFormat="1" ht="15.75">
      <c r="A36" s="25" t="s">
        <v>156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</row>
    <row r="37" spans="1:110" s="15" customFormat="1" ht="15.75">
      <c r="A37" s="27" t="s">
        <v>50</v>
      </c>
      <c r="B37" s="27" t="s">
        <v>52</v>
      </c>
      <c r="C37" s="19" t="s">
        <v>53</v>
      </c>
      <c r="D37" s="99">
        <v>10000</v>
      </c>
      <c r="E37" s="99">
        <v>10000</v>
      </c>
      <c r="F37" s="99">
        <v>10000</v>
      </c>
      <c r="G37" s="19"/>
      <c r="H37" s="19"/>
      <c r="I37" s="19"/>
      <c r="J37" s="19"/>
      <c r="K37" s="19"/>
      <c r="L37" s="2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</row>
    <row r="38" spans="1:110" s="20" customFormat="1" ht="16.5" thickBot="1">
      <c r="A38" s="140" t="s">
        <v>51</v>
      </c>
      <c r="B38" s="140"/>
      <c r="C38" s="141"/>
      <c r="D38" s="142">
        <v>10000</v>
      </c>
      <c r="E38" s="142">
        <v>10000</v>
      </c>
      <c r="F38" s="142">
        <v>10000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</row>
    <row r="39" spans="1:110" ht="16.5" thickTop="1">
      <c r="A39" s="131"/>
      <c r="B39" s="131"/>
      <c r="C39" s="31"/>
      <c r="L39" s="26"/>
    </row>
    <row r="40" spans="1:110" s="20" customFormat="1" ht="15.75">
      <c r="A40" s="25" t="s">
        <v>92</v>
      </c>
      <c r="B40" s="25" t="s">
        <v>157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</row>
    <row r="41" spans="1:110" s="15" customFormat="1" ht="15.75">
      <c r="A41" s="27" t="s">
        <v>92</v>
      </c>
      <c r="B41" s="27" t="s">
        <v>93</v>
      </c>
      <c r="C41" s="19" t="s">
        <v>94</v>
      </c>
      <c r="D41" s="99">
        <v>20000</v>
      </c>
      <c r="E41" s="99">
        <v>20000</v>
      </c>
      <c r="F41" s="99">
        <v>20000</v>
      </c>
      <c r="G41" s="19"/>
      <c r="H41" s="19"/>
      <c r="I41" s="19"/>
      <c r="J41" s="19"/>
      <c r="K41" s="19"/>
      <c r="L41" s="26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</row>
    <row r="42" spans="1:110" s="15" customFormat="1" ht="15.75">
      <c r="A42" s="27" t="s">
        <v>92</v>
      </c>
      <c r="B42" s="27" t="s">
        <v>42</v>
      </c>
      <c r="C42" s="19" t="s">
        <v>102</v>
      </c>
      <c r="D42" s="99">
        <v>10000</v>
      </c>
      <c r="E42" s="99">
        <v>10000</v>
      </c>
      <c r="F42" s="99">
        <v>10000</v>
      </c>
      <c r="G42" s="19"/>
      <c r="H42" s="19"/>
      <c r="I42" s="19"/>
      <c r="J42" s="19"/>
      <c r="K42" s="19"/>
      <c r="L42" s="26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</row>
    <row r="43" spans="1:110" s="15" customFormat="1" ht="15.75">
      <c r="A43" s="27" t="s">
        <v>92</v>
      </c>
      <c r="B43" s="27" t="s">
        <v>118</v>
      </c>
      <c r="C43" s="19" t="s">
        <v>119</v>
      </c>
      <c r="D43" s="99">
        <v>0</v>
      </c>
      <c r="E43" s="99">
        <v>150000</v>
      </c>
      <c r="F43" s="99">
        <v>150000</v>
      </c>
      <c r="G43" s="170"/>
      <c r="H43" s="171"/>
      <c r="I43" s="19"/>
      <c r="J43" s="19"/>
      <c r="K43" s="19"/>
      <c r="L43" s="26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</row>
    <row r="44" spans="1:110" s="20" customFormat="1" ht="16.5" thickBot="1">
      <c r="A44" s="140" t="s">
        <v>95</v>
      </c>
      <c r="B44" s="140"/>
      <c r="C44" s="141"/>
      <c r="D44" s="142">
        <v>30000</v>
      </c>
      <c r="E44" s="142">
        <v>30000</v>
      </c>
      <c r="F44" s="142">
        <v>30000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</row>
    <row r="45" spans="1:110" ht="16.5" thickTop="1">
      <c r="A45" s="131"/>
      <c r="B45" s="131"/>
      <c r="C45" s="31"/>
      <c r="L45" s="26"/>
    </row>
    <row r="46" spans="1:110" s="20" customFormat="1" ht="15.75">
      <c r="A46" s="25" t="s">
        <v>14</v>
      </c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</row>
    <row r="47" spans="1:110" s="15" customFormat="1" ht="15.75">
      <c r="A47" s="27" t="s">
        <v>54</v>
      </c>
      <c r="B47" s="27">
        <v>5139</v>
      </c>
      <c r="C47" s="19" t="s">
        <v>47</v>
      </c>
      <c r="D47" s="99">
        <v>50000</v>
      </c>
      <c r="E47" s="99">
        <v>70000</v>
      </c>
      <c r="F47" s="99">
        <v>70000</v>
      </c>
      <c r="G47" s="26"/>
      <c r="H47" s="19"/>
      <c r="I47" s="19"/>
      <c r="J47" s="19"/>
      <c r="K47" s="19"/>
      <c r="L47" s="26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</row>
    <row r="48" spans="1:110" s="15" customFormat="1" ht="15.75">
      <c r="A48" s="27" t="s">
        <v>54</v>
      </c>
      <c r="B48" s="27">
        <v>5154</v>
      </c>
      <c r="C48" s="19" t="s">
        <v>55</v>
      </c>
      <c r="D48" s="99">
        <v>70000</v>
      </c>
      <c r="E48" s="99">
        <v>100000</v>
      </c>
      <c r="F48" s="99">
        <v>100000</v>
      </c>
      <c r="G48" s="19"/>
      <c r="H48" s="19"/>
      <c r="I48" s="19"/>
      <c r="J48" s="19"/>
      <c r="K48" s="19"/>
      <c r="L48" s="26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</row>
    <row r="49" spans="1:110" s="20" customFormat="1" ht="16.5" thickBot="1">
      <c r="A49" s="140" t="s">
        <v>16</v>
      </c>
      <c r="B49" s="140"/>
      <c r="C49" s="141"/>
      <c r="D49" s="142">
        <v>120000</v>
      </c>
      <c r="E49" s="142">
        <v>170000</v>
      </c>
      <c r="F49" s="142">
        <v>170000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</row>
    <row r="50" spans="1:110" s="26" customFormat="1" ht="16.5" thickTop="1">
      <c r="A50" s="25"/>
      <c r="B50" s="25"/>
    </row>
    <row r="51" spans="1:110" s="26" customFormat="1" ht="16.5" thickBot="1">
      <c r="A51" s="140" t="s">
        <v>262</v>
      </c>
      <c r="B51" s="140" t="s">
        <v>245</v>
      </c>
      <c r="C51" s="141" t="s">
        <v>246</v>
      </c>
      <c r="D51" s="142">
        <v>30000</v>
      </c>
      <c r="E51" s="142">
        <v>30000</v>
      </c>
      <c r="F51" s="142">
        <v>30000</v>
      </c>
      <c r="G51" s="19"/>
    </row>
    <row r="52" spans="1:110" ht="13.5" thickTop="1">
      <c r="A52" s="131"/>
      <c r="B52" s="131"/>
      <c r="C52" s="31"/>
    </row>
    <row r="53" spans="1:110" s="20" customFormat="1" ht="15.75">
      <c r="A53" s="25" t="s">
        <v>122</v>
      </c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</row>
    <row r="54" spans="1:110" s="26" customFormat="1" ht="15.75">
      <c r="A54" s="27" t="s">
        <v>97</v>
      </c>
      <c r="B54" s="27" t="s">
        <v>27</v>
      </c>
      <c r="C54" s="19" t="s">
        <v>250</v>
      </c>
      <c r="D54" s="99">
        <v>100000</v>
      </c>
      <c r="E54" s="99">
        <v>100000</v>
      </c>
      <c r="F54" s="99">
        <v>10000</v>
      </c>
      <c r="G54" s="19"/>
    </row>
    <row r="55" spans="1:110" s="15" customFormat="1">
      <c r="A55" s="27" t="s">
        <v>97</v>
      </c>
      <c r="B55" s="27" t="s">
        <v>33</v>
      </c>
      <c r="C55" s="19" t="s">
        <v>96</v>
      </c>
      <c r="D55" s="99">
        <v>1969447</v>
      </c>
      <c r="E55" s="99">
        <v>1982614</v>
      </c>
      <c r="F55" s="99">
        <v>3185004</v>
      </c>
      <c r="G55" s="9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</row>
    <row r="56" spans="1:110" s="15" customFormat="1">
      <c r="A56" s="27" t="s">
        <v>97</v>
      </c>
      <c r="B56" s="27" t="s">
        <v>135</v>
      </c>
      <c r="C56" s="19" t="s">
        <v>139</v>
      </c>
      <c r="D56" s="99">
        <v>150000</v>
      </c>
      <c r="E56" s="99">
        <v>50000</v>
      </c>
      <c r="F56" s="99">
        <v>50000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</row>
    <row r="57" spans="1:110" s="20" customFormat="1" ht="16.5" thickBot="1">
      <c r="A57" s="140" t="s">
        <v>17</v>
      </c>
      <c r="B57" s="140"/>
      <c r="C57" s="141"/>
      <c r="D57" s="142">
        <v>2219447</v>
      </c>
      <c r="E57" s="142">
        <v>2132614</v>
      </c>
      <c r="F57" s="142">
        <v>3245004</v>
      </c>
      <c r="G57" s="26"/>
      <c r="H57" s="26"/>
      <c r="I57" s="67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</row>
    <row r="58" spans="1:110" ht="13.5" thickTop="1">
      <c r="A58" s="131"/>
      <c r="B58" s="131"/>
      <c r="C58" s="31"/>
    </row>
    <row r="59" spans="1:110" s="20" customFormat="1" ht="15.75">
      <c r="A59" s="25" t="s">
        <v>18</v>
      </c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</row>
    <row r="60" spans="1:110" s="15" customFormat="1">
      <c r="A60" s="27" t="s">
        <v>56</v>
      </c>
      <c r="B60" s="27" t="s">
        <v>42</v>
      </c>
      <c r="C60" s="19" t="s">
        <v>124</v>
      </c>
      <c r="D60" s="99">
        <v>230000</v>
      </c>
      <c r="E60" s="99">
        <v>250000</v>
      </c>
      <c r="F60" s="99">
        <v>250000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</row>
    <row r="61" spans="1:110" s="20" customFormat="1" ht="16.5" thickBot="1">
      <c r="A61" s="140" t="s">
        <v>19</v>
      </c>
      <c r="B61" s="140"/>
      <c r="C61" s="141"/>
      <c r="D61" s="142">
        <v>230000</v>
      </c>
      <c r="E61" s="142">
        <v>250000</v>
      </c>
      <c r="F61" s="142">
        <v>250000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</row>
    <row r="62" spans="1:110" ht="13.5" thickTop="1">
      <c r="A62" s="131"/>
      <c r="B62" s="131"/>
      <c r="C62" s="31"/>
    </row>
    <row r="63" spans="1:110">
      <c r="A63" s="27" t="s">
        <v>146</v>
      </c>
      <c r="B63" s="27" t="s">
        <v>42</v>
      </c>
      <c r="C63" s="19" t="s">
        <v>102</v>
      </c>
      <c r="D63" s="99">
        <v>100000</v>
      </c>
      <c r="E63" s="99">
        <v>120000</v>
      </c>
      <c r="F63" s="99">
        <v>120000</v>
      </c>
      <c r="G63" s="19"/>
    </row>
    <row r="64" spans="1:110" s="20" customFormat="1" ht="16.5" thickBot="1">
      <c r="A64" s="140" t="s">
        <v>146</v>
      </c>
      <c r="B64" s="140" t="s">
        <v>244</v>
      </c>
      <c r="C64" s="141"/>
      <c r="D64" s="142">
        <v>100000</v>
      </c>
      <c r="E64" s="142">
        <v>120000</v>
      </c>
      <c r="F64" s="142">
        <v>120000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</row>
    <row r="65" spans="1:110" ht="13.5" thickTop="1">
      <c r="A65" s="131"/>
      <c r="B65" s="131"/>
      <c r="C65" s="31"/>
    </row>
    <row r="66" spans="1:110" s="20" customFormat="1" ht="15.75">
      <c r="A66" s="25" t="s">
        <v>112</v>
      </c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</row>
    <row r="67" spans="1:110" s="15" customFormat="1">
      <c r="A67" s="27" t="s">
        <v>113</v>
      </c>
      <c r="B67" s="27" t="s">
        <v>42</v>
      </c>
      <c r="C67" s="19" t="s">
        <v>124</v>
      </c>
      <c r="D67" s="99">
        <v>300000</v>
      </c>
      <c r="E67" s="99">
        <v>350000</v>
      </c>
      <c r="F67" s="99">
        <v>350000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</row>
    <row r="68" spans="1:110" s="20" customFormat="1" ht="16.5" thickBot="1">
      <c r="A68" s="140" t="s">
        <v>19</v>
      </c>
      <c r="B68" s="140"/>
      <c r="C68" s="141"/>
      <c r="D68" s="142">
        <v>300000</v>
      </c>
      <c r="E68" s="142">
        <v>350000</v>
      </c>
      <c r="F68" s="142">
        <v>350000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</row>
    <row r="69" spans="1:110" ht="13.5" thickTop="1">
      <c r="A69" s="131"/>
      <c r="B69" s="131"/>
      <c r="C69" s="31"/>
      <c r="D69" s="66"/>
      <c r="E69" s="66"/>
      <c r="F69" s="66"/>
    </row>
    <row r="70" spans="1:110" s="17" customFormat="1" ht="15.75">
      <c r="A70" s="25" t="s">
        <v>273</v>
      </c>
      <c r="B70" s="25" t="s">
        <v>118</v>
      </c>
      <c r="C70" s="26" t="s">
        <v>274</v>
      </c>
      <c r="D70" s="67">
        <v>500000</v>
      </c>
      <c r="E70" s="67">
        <v>500000</v>
      </c>
      <c r="F70" s="67">
        <v>500000</v>
      </c>
      <c r="G70" s="19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</row>
    <row r="71" spans="1:110">
      <c r="A71" s="131"/>
      <c r="B71" s="131"/>
      <c r="C71" s="31"/>
      <c r="D71" s="66"/>
      <c r="E71" s="66"/>
      <c r="F71" s="66"/>
    </row>
    <row r="72" spans="1:110" s="20" customFormat="1" ht="15.75">
      <c r="A72" s="25" t="s">
        <v>160</v>
      </c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</row>
    <row r="73" spans="1:110" s="15" customFormat="1">
      <c r="A73" s="27" t="s">
        <v>57</v>
      </c>
      <c r="B73" s="27">
        <v>5021</v>
      </c>
      <c r="C73" s="19" t="s">
        <v>59</v>
      </c>
      <c r="D73" s="99">
        <v>70000</v>
      </c>
      <c r="E73" s="99">
        <v>70000</v>
      </c>
      <c r="F73" s="99">
        <v>70000</v>
      </c>
      <c r="G73" s="28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</row>
    <row r="74" spans="1:110" s="15" customFormat="1">
      <c r="A74" s="27" t="s">
        <v>57</v>
      </c>
      <c r="B74" s="27" t="s">
        <v>49</v>
      </c>
      <c r="C74" s="19" t="s">
        <v>265</v>
      </c>
      <c r="D74" s="99">
        <v>25000</v>
      </c>
      <c r="E74" s="99">
        <v>25000</v>
      </c>
      <c r="F74" s="99">
        <v>25000</v>
      </c>
      <c r="G74" s="28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</row>
    <row r="75" spans="1:110" s="15" customFormat="1">
      <c r="A75" s="27" t="s">
        <v>57</v>
      </c>
      <c r="B75" s="27">
        <v>5139</v>
      </c>
      <c r="C75" s="19" t="s">
        <v>60</v>
      </c>
      <c r="D75" s="99">
        <v>50000</v>
      </c>
      <c r="E75" s="99">
        <v>50000</v>
      </c>
      <c r="F75" s="99">
        <v>50000</v>
      </c>
      <c r="G75" s="28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</row>
    <row r="76" spans="1:110" s="15" customFormat="1">
      <c r="A76" s="27" t="s">
        <v>57</v>
      </c>
      <c r="B76" s="27">
        <v>5156</v>
      </c>
      <c r="C76" s="19" t="s">
        <v>61</v>
      </c>
      <c r="D76" s="99">
        <v>20000</v>
      </c>
      <c r="E76" s="99">
        <v>20000</v>
      </c>
      <c r="F76" s="99">
        <v>20000</v>
      </c>
      <c r="G76" s="2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</row>
    <row r="77" spans="1:110" s="15" customFormat="1">
      <c r="A77" s="27" t="s">
        <v>57</v>
      </c>
      <c r="B77" s="27" t="s">
        <v>42</v>
      </c>
      <c r="C77" s="19" t="s">
        <v>102</v>
      </c>
      <c r="D77" s="99">
        <v>100000</v>
      </c>
      <c r="E77" s="99">
        <v>100000</v>
      </c>
      <c r="F77" s="99">
        <v>100000</v>
      </c>
      <c r="G77" s="28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</row>
    <row r="78" spans="1:110" s="20" customFormat="1" ht="16.5" thickBot="1">
      <c r="A78" s="140" t="s">
        <v>58</v>
      </c>
      <c r="B78" s="140"/>
      <c r="C78" s="141"/>
      <c r="D78" s="142">
        <v>265000</v>
      </c>
      <c r="E78" s="142">
        <v>265000</v>
      </c>
      <c r="F78" s="142">
        <v>265000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</row>
    <row r="79" spans="1:110" ht="13.5" thickTop="1">
      <c r="A79" s="131"/>
      <c r="B79" s="131"/>
      <c r="C79" s="31"/>
    </row>
    <row r="80" spans="1:110">
      <c r="A80" s="27" t="s">
        <v>256</v>
      </c>
      <c r="B80" s="27" t="s">
        <v>257</v>
      </c>
      <c r="C80" s="19" t="s">
        <v>258</v>
      </c>
      <c r="D80" s="99">
        <v>10000</v>
      </c>
      <c r="E80" s="99">
        <v>10000</v>
      </c>
      <c r="F80" s="99">
        <v>10000</v>
      </c>
    </row>
    <row r="81" spans="1:110" s="20" customFormat="1" ht="16.5" thickBot="1">
      <c r="A81" s="140" t="s">
        <v>256</v>
      </c>
      <c r="B81" s="140" t="s">
        <v>264</v>
      </c>
      <c r="C81" s="141" t="s">
        <v>266</v>
      </c>
      <c r="D81" s="142">
        <v>10000</v>
      </c>
      <c r="E81" s="142">
        <v>10000</v>
      </c>
      <c r="F81" s="142">
        <v>10000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</row>
    <row r="82" spans="1:110" ht="13.5" thickTop="1">
      <c r="A82" s="131"/>
      <c r="B82" s="131"/>
      <c r="C82" s="31"/>
    </row>
    <row r="83" spans="1:110" s="20" customFormat="1" ht="15.75">
      <c r="A83" s="25" t="s">
        <v>98</v>
      </c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</row>
    <row r="84" spans="1:110" s="15" customFormat="1">
      <c r="A84" s="27" t="s">
        <v>62</v>
      </c>
      <c r="B84" s="27" t="s">
        <v>245</v>
      </c>
      <c r="C84" s="19" t="s">
        <v>246</v>
      </c>
      <c r="D84" s="99">
        <v>53760</v>
      </c>
      <c r="E84" s="99">
        <v>53760</v>
      </c>
      <c r="F84" s="99">
        <v>53760</v>
      </c>
      <c r="G84" s="9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</row>
    <row r="85" spans="1:110" s="20" customFormat="1" ht="16.5" thickBot="1">
      <c r="A85" s="140" t="s">
        <v>63</v>
      </c>
      <c r="B85" s="140"/>
      <c r="C85" s="141"/>
      <c r="D85" s="142">
        <v>53760</v>
      </c>
      <c r="E85" s="142">
        <v>53760</v>
      </c>
      <c r="F85" s="142">
        <v>53760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</row>
    <row r="86" spans="1:110" ht="13.5" thickTop="1">
      <c r="A86" s="131"/>
      <c r="B86" s="131"/>
      <c r="C86" s="31"/>
    </row>
    <row r="87" spans="1:110" s="20" customFormat="1" ht="15.75">
      <c r="A87" s="25" t="s">
        <v>66</v>
      </c>
      <c r="B87" s="25"/>
      <c r="C87" s="26"/>
      <c r="D87" s="26"/>
      <c r="E87" s="26"/>
      <c r="F87" s="26"/>
      <c r="G87" s="26"/>
      <c r="H87" s="26"/>
      <c r="I87" s="26"/>
      <c r="J87" s="149"/>
      <c r="K87" s="156"/>
      <c r="L87" s="156"/>
      <c r="M87" s="15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</row>
    <row r="88" spans="1:110" s="15" customFormat="1">
      <c r="A88" s="27" t="s">
        <v>67</v>
      </c>
      <c r="B88" s="27">
        <v>5023</v>
      </c>
      <c r="C88" s="19" t="s">
        <v>161</v>
      </c>
      <c r="D88" s="99">
        <v>920000</v>
      </c>
      <c r="E88" s="99">
        <v>920000</v>
      </c>
      <c r="F88" s="99">
        <v>920000</v>
      </c>
      <c r="G88" s="19"/>
      <c r="H88" s="19"/>
      <c r="I88" s="19"/>
      <c r="J88" s="149"/>
      <c r="K88" s="156"/>
      <c r="L88" s="156"/>
      <c r="M88" s="156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</row>
    <row r="89" spans="1:110" s="15" customFormat="1">
      <c r="A89" s="27" t="s">
        <v>67</v>
      </c>
      <c r="B89" s="27" t="s">
        <v>103</v>
      </c>
      <c r="C89" s="19" t="s">
        <v>104</v>
      </c>
      <c r="D89" s="99">
        <v>73600</v>
      </c>
      <c r="E89" s="99">
        <v>73600</v>
      </c>
      <c r="F89" s="99">
        <v>73600</v>
      </c>
      <c r="G89" s="99"/>
      <c r="H89" s="19"/>
      <c r="I89" s="19"/>
      <c r="J89" s="149"/>
      <c r="K89" s="156"/>
      <c r="L89" s="156"/>
      <c r="M89" s="156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</row>
    <row r="90" spans="1:110" s="20" customFormat="1" ht="16.5" thickBot="1">
      <c r="A90" s="140" t="s">
        <v>68</v>
      </c>
      <c r="B90" s="140"/>
      <c r="C90" s="141"/>
      <c r="D90" s="142">
        <v>993600</v>
      </c>
      <c r="E90" s="142">
        <v>993600</v>
      </c>
      <c r="F90" s="142">
        <v>993600</v>
      </c>
      <c r="G90" s="26"/>
      <c r="H90" s="26"/>
      <c r="I90" s="26"/>
      <c r="J90" s="149"/>
      <c r="K90" s="156"/>
      <c r="L90" s="156"/>
      <c r="M90" s="15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</row>
    <row r="91" spans="1:110" ht="13.5" thickTop="1">
      <c r="A91" s="131"/>
      <c r="B91" s="131"/>
      <c r="C91" s="31"/>
      <c r="J91" s="149"/>
      <c r="K91" s="156"/>
      <c r="L91" s="156"/>
      <c r="M91" s="156"/>
    </row>
    <row r="92" spans="1:110" s="20" customFormat="1" ht="15.75">
      <c r="A92" s="25" t="s">
        <v>21</v>
      </c>
      <c r="B92" s="25"/>
      <c r="C92" s="26"/>
      <c r="D92" s="26"/>
      <c r="E92" s="26"/>
      <c r="F92" s="26"/>
      <c r="G92" s="26"/>
      <c r="H92" s="26"/>
      <c r="I92" s="26"/>
      <c r="J92" s="148"/>
      <c r="K92" s="157"/>
      <c r="L92" s="157"/>
      <c r="M92" s="157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</row>
    <row r="93" spans="1:110" s="15" customFormat="1">
      <c r="A93" s="27" t="s">
        <v>69</v>
      </c>
      <c r="B93" s="27">
        <v>5011</v>
      </c>
      <c r="C93" s="19" t="s">
        <v>70</v>
      </c>
      <c r="D93" s="99">
        <v>250000</v>
      </c>
      <c r="E93" s="99">
        <v>250000</v>
      </c>
      <c r="F93" s="99">
        <v>250000</v>
      </c>
      <c r="G93" s="9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</row>
    <row r="94" spans="1:110" s="15" customFormat="1">
      <c r="A94" s="27" t="s">
        <v>69</v>
      </c>
      <c r="B94" s="27">
        <v>5031</v>
      </c>
      <c r="C94" s="19" t="s">
        <v>72</v>
      </c>
      <c r="D94" s="99">
        <v>62500</v>
      </c>
      <c r="E94" s="99">
        <v>62500</v>
      </c>
      <c r="F94" s="99">
        <v>62500</v>
      </c>
      <c r="G94" s="9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</row>
    <row r="95" spans="1:110" s="15" customFormat="1">
      <c r="A95" s="27" t="s">
        <v>69</v>
      </c>
      <c r="B95" s="27">
        <v>5032</v>
      </c>
      <c r="C95" s="19" t="s">
        <v>73</v>
      </c>
      <c r="D95" s="99">
        <v>25000</v>
      </c>
      <c r="E95" s="99">
        <v>25000</v>
      </c>
      <c r="F95" s="99">
        <v>25000</v>
      </c>
      <c r="G95" s="9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</row>
    <row r="96" spans="1:110" s="15" customFormat="1">
      <c r="A96" s="27" t="s">
        <v>69</v>
      </c>
      <c r="B96" s="27" t="s">
        <v>169</v>
      </c>
      <c r="C96" s="19" t="s">
        <v>170</v>
      </c>
      <c r="D96" s="99">
        <v>1200</v>
      </c>
      <c r="E96" s="99">
        <v>1200</v>
      </c>
      <c r="F96" s="99">
        <v>1200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</row>
    <row r="97" spans="1:110" s="15" customFormat="1">
      <c r="A97" s="27" t="s">
        <v>69</v>
      </c>
      <c r="B97" s="27">
        <v>5136</v>
      </c>
      <c r="C97" s="19" t="s">
        <v>74</v>
      </c>
      <c r="D97" s="99">
        <v>15000</v>
      </c>
      <c r="E97" s="99">
        <v>15000</v>
      </c>
      <c r="F97" s="99">
        <v>15000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</row>
    <row r="98" spans="1:110" s="15" customFormat="1">
      <c r="A98" s="27" t="s">
        <v>69</v>
      </c>
      <c r="B98" s="27">
        <v>5137</v>
      </c>
      <c r="C98" s="19" t="s">
        <v>125</v>
      </c>
      <c r="D98" s="99">
        <v>50000</v>
      </c>
      <c r="E98" s="99">
        <v>50000</v>
      </c>
      <c r="F98" s="99">
        <v>50000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</row>
    <row r="99" spans="1:110" s="15" customFormat="1">
      <c r="A99" s="27" t="s">
        <v>69</v>
      </c>
      <c r="B99" s="27">
        <v>5139</v>
      </c>
      <c r="C99" s="19" t="s">
        <v>75</v>
      </c>
      <c r="D99" s="99">
        <v>100000</v>
      </c>
      <c r="E99" s="99">
        <v>100000</v>
      </c>
      <c r="F99" s="99">
        <v>100000</v>
      </c>
      <c r="G99" s="9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</row>
    <row r="100" spans="1:110" s="15" customFormat="1">
      <c r="A100" s="27" t="s">
        <v>69</v>
      </c>
      <c r="B100" s="27">
        <v>5151</v>
      </c>
      <c r="C100" s="19" t="s">
        <v>76</v>
      </c>
      <c r="D100" s="99">
        <v>5000</v>
      </c>
      <c r="E100" s="99">
        <v>5000</v>
      </c>
      <c r="F100" s="99">
        <v>5000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</row>
    <row r="101" spans="1:110" s="15" customFormat="1">
      <c r="A101" s="27" t="s">
        <v>69</v>
      </c>
      <c r="B101" s="27">
        <v>5154</v>
      </c>
      <c r="C101" s="19" t="s">
        <v>77</v>
      </c>
      <c r="D101" s="99">
        <v>140000</v>
      </c>
      <c r="E101" s="99">
        <v>140000</v>
      </c>
      <c r="F101" s="99">
        <v>140000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</row>
    <row r="102" spans="1:110" s="15" customFormat="1">
      <c r="A102" s="27" t="s">
        <v>69</v>
      </c>
      <c r="B102" s="27">
        <v>5161</v>
      </c>
      <c r="C102" s="19" t="s">
        <v>78</v>
      </c>
      <c r="D102" s="99">
        <v>1000</v>
      </c>
      <c r="E102" s="99">
        <v>1000</v>
      </c>
      <c r="F102" s="99">
        <v>1000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</row>
    <row r="103" spans="1:110" s="15" customFormat="1">
      <c r="A103" s="27" t="s">
        <v>69</v>
      </c>
      <c r="B103" s="27">
        <v>5162</v>
      </c>
      <c r="C103" s="19" t="s">
        <v>259</v>
      </c>
      <c r="D103" s="99">
        <v>25000</v>
      </c>
      <c r="E103" s="99">
        <v>25000</v>
      </c>
      <c r="F103" s="99">
        <v>25000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</row>
    <row r="104" spans="1:110" s="15" customFormat="1">
      <c r="A104" s="27" t="s">
        <v>69</v>
      </c>
      <c r="B104" s="27">
        <v>5163</v>
      </c>
      <c r="C104" s="19" t="s">
        <v>80</v>
      </c>
      <c r="D104" s="99">
        <v>1000</v>
      </c>
      <c r="E104" s="99">
        <v>1000</v>
      </c>
      <c r="F104" s="99">
        <v>1000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</row>
    <row r="105" spans="1:110" s="15" customFormat="1">
      <c r="A105" s="27" t="s">
        <v>69</v>
      </c>
      <c r="B105" s="27" t="s">
        <v>126</v>
      </c>
      <c r="C105" s="19" t="s">
        <v>127</v>
      </c>
      <c r="D105" s="99">
        <v>5000</v>
      </c>
      <c r="E105" s="99">
        <v>5000</v>
      </c>
      <c r="F105" s="99">
        <v>5000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</row>
    <row r="106" spans="1:110" s="15" customFormat="1">
      <c r="A106" s="27" t="s">
        <v>69</v>
      </c>
      <c r="B106" s="27">
        <v>5168</v>
      </c>
      <c r="C106" s="19" t="s">
        <v>81</v>
      </c>
      <c r="D106" s="99">
        <v>30000</v>
      </c>
      <c r="E106" s="99">
        <v>30000</v>
      </c>
      <c r="F106" s="99">
        <v>30000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</row>
    <row r="107" spans="1:110" s="15" customFormat="1">
      <c r="A107" s="27" t="s">
        <v>69</v>
      </c>
      <c r="B107" s="27">
        <v>5169</v>
      </c>
      <c r="C107" s="19" t="s">
        <v>82</v>
      </c>
      <c r="D107" s="99">
        <v>100000</v>
      </c>
      <c r="E107" s="99">
        <v>100000</v>
      </c>
      <c r="F107" s="99">
        <v>100000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</row>
    <row r="108" spans="1:110" s="15" customFormat="1">
      <c r="A108" s="27" t="s">
        <v>69</v>
      </c>
      <c r="B108" s="27">
        <v>5172</v>
      </c>
      <c r="C108" s="19" t="s">
        <v>84</v>
      </c>
      <c r="D108" s="99">
        <v>0</v>
      </c>
      <c r="E108" s="99">
        <v>20000</v>
      </c>
      <c r="F108" s="99">
        <v>10000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</row>
    <row r="109" spans="1:110" s="15" customFormat="1">
      <c r="A109" s="27" t="s">
        <v>69</v>
      </c>
      <c r="B109" s="27">
        <v>5173</v>
      </c>
      <c r="C109" s="19" t="s">
        <v>85</v>
      </c>
      <c r="D109" s="99">
        <v>15000</v>
      </c>
      <c r="E109" s="99">
        <v>15000</v>
      </c>
      <c r="F109" s="99">
        <v>15000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</row>
    <row r="110" spans="1:110" s="15" customFormat="1">
      <c r="A110" s="27" t="s">
        <v>69</v>
      </c>
      <c r="B110" s="27">
        <v>5175</v>
      </c>
      <c r="C110" s="19" t="s">
        <v>107</v>
      </c>
      <c r="D110" s="99">
        <v>1000</v>
      </c>
      <c r="E110" s="99">
        <v>1000</v>
      </c>
      <c r="F110" s="99">
        <v>1000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</row>
    <row r="111" spans="1:110" s="15" customFormat="1">
      <c r="A111" s="27" t="s">
        <v>69</v>
      </c>
      <c r="B111" s="27" t="s">
        <v>134</v>
      </c>
      <c r="C111" s="19" t="s">
        <v>260</v>
      </c>
      <c r="D111" s="99">
        <v>20000</v>
      </c>
      <c r="E111" s="99">
        <v>20000</v>
      </c>
      <c r="F111" s="99">
        <v>20000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</row>
    <row r="112" spans="1:110" s="15" customFormat="1">
      <c r="A112" s="27" t="s">
        <v>69</v>
      </c>
      <c r="B112" s="27" t="s">
        <v>247</v>
      </c>
      <c r="C112" s="19" t="s">
        <v>248</v>
      </c>
      <c r="D112" s="99">
        <v>100</v>
      </c>
      <c r="E112" s="99">
        <v>100</v>
      </c>
      <c r="F112" s="99">
        <v>100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</row>
    <row r="113" spans="1:110" s="20" customFormat="1" ht="16.5" thickBot="1">
      <c r="A113" s="140" t="s">
        <v>22</v>
      </c>
      <c r="B113" s="140"/>
      <c r="C113" s="141"/>
      <c r="D113" s="142">
        <v>846800</v>
      </c>
      <c r="E113" s="142">
        <v>866800</v>
      </c>
      <c r="F113" s="142">
        <v>856800</v>
      </c>
      <c r="G113" s="67"/>
      <c r="H113" s="19"/>
      <c r="I113" s="19"/>
      <c r="J113" s="19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</row>
    <row r="114" spans="1:110" ht="13.5" thickTop="1">
      <c r="C114" s="15"/>
      <c r="H114" s="19"/>
      <c r="I114" s="19"/>
      <c r="J114" s="19"/>
    </row>
    <row r="115" spans="1:110" ht="13.5" thickBot="1">
      <c r="C115" s="15"/>
      <c r="H115" s="19"/>
      <c r="I115" s="19"/>
      <c r="J115" s="19"/>
    </row>
    <row r="116" spans="1:110" s="16" customFormat="1" ht="18.75" thickBot="1">
      <c r="A116" s="32" t="s">
        <v>24</v>
      </c>
      <c r="B116" s="33"/>
      <c r="C116" s="34"/>
      <c r="D116" s="100">
        <v>7435802</v>
      </c>
      <c r="E116" s="100">
        <v>10117274</v>
      </c>
      <c r="F116" s="100">
        <v>7669664</v>
      </c>
      <c r="G116" s="163"/>
      <c r="H116" s="19"/>
      <c r="I116" s="19"/>
      <c r="J116" s="19"/>
      <c r="K116" s="24"/>
      <c r="L116" s="24"/>
      <c r="M116" s="24"/>
      <c r="N116" s="24"/>
      <c r="O116" s="24"/>
      <c r="P116" s="24"/>
      <c r="Q116" s="24"/>
      <c r="R116" s="24"/>
      <c r="S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</row>
    <row r="117" spans="1:110">
      <c r="H117" s="19"/>
      <c r="I117" s="19"/>
      <c r="J117" s="19"/>
    </row>
    <row r="118" spans="1:110" ht="13.5" thickBot="1">
      <c r="H118" s="19"/>
      <c r="I118" s="19"/>
      <c r="J118" s="19"/>
    </row>
    <row r="119" spans="1:110" ht="18">
      <c r="A119" s="35" t="s">
        <v>89</v>
      </c>
      <c r="B119" s="36"/>
      <c r="C119" s="37"/>
      <c r="D119" s="101">
        <v>7435802.0760000004</v>
      </c>
      <c r="E119" s="101">
        <v>10117274.242080001</v>
      </c>
      <c r="F119" s="101">
        <v>7669664.1814464023</v>
      </c>
    </row>
    <row r="120" spans="1:110" ht="18.75" thickBot="1">
      <c r="A120" s="38" t="s">
        <v>90</v>
      </c>
      <c r="B120" s="39"/>
      <c r="C120" s="40"/>
      <c r="D120" s="76">
        <v>7435802</v>
      </c>
      <c r="E120" s="76">
        <v>10117274</v>
      </c>
      <c r="F120" s="76">
        <v>7669664</v>
      </c>
    </row>
    <row r="121" spans="1:110" ht="18.75" thickBot="1">
      <c r="C121" s="55" t="s">
        <v>136</v>
      </c>
      <c r="D121" s="76">
        <v>7.6000000350177288E-2</v>
      </c>
      <c r="E121" s="76">
        <v>0.24208000116050243</v>
      </c>
      <c r="F121" s="76">
        <v>0.18144640233367682</v>
      </c>
    </row>
    <row r="122" spans="1:110">
      <c r="D122" s="72"/>
      <c r="E122" s="72"/>
      <c r="F122" s="72"/>
    </row>
    <row r="128" spans="1:110">
      <c r="D128" s="72"/>
      <c r="E128" s="72"/>
      <c r="F128" s="72"/>
    </row>
    <row r="129" spans="4:6">
      <c r="D129" s="72"/>
      <c r="E129" s="72"/>
      <c r="F129" s="7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2018 př</vt:lpstr>
      <vt:lpstr>rozpočet 2018 vý</vt:lpstr>
      <vt:lpstr>návrh rozpočtu 2022 příjmy</vt:lpstr>
      <vt:lpstr>návrh rozpočtu 2022 výdaje</vt:lpstr>
    </vt:vector>
  </TitlesOfParts>
  <Company>Deloitte 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gacurtis</dc:creator>
  <cp:lastModifiedBy>OU Libovice</cp:lastModifiedBy>
  <cp:lastPrinted>2015-11-19T14:39:25Z</cp:lastPrinted>
  <dcterms:created xsi:type="dcterms:W3CDTF">2006-12-31T12:08:43Z</dcterms:created>
  <dcterms:modified xsi:type="dcterms:W3CDTF">2022-11-24T18:14:51Z</dcterms:modified>
</cp:coreProperties>
</file>